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omments3.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omments4.xml" ContentType="application/vnd.openxmlformats-officedocument.spreadsheetml.comment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omments5.xml" ContentType="application/vnd.openxmlformats-officedocument.spreadsheetml.comment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8.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omments6.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1.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xl/webextensions/webextension2.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wmaste01\Box\FoodPricesForNutrition(TuftsResearch)\Outputs\0_FPN 2021 Outputs\2021_LeastCostDietsExercise(Jess)\FinalSubmissionJEE\"/>
    </mc:Choice>
  </mc:AlternateContent>
  <xr:revisionPtr revIDLastSave="0" documentId="8_{1EB4ECD6-77FD-4011-B4E7-0B50FE928DD2}" xr6:coauthVersionLast="47" xr6:coauthVersionMax="47" xr10:uidLastSave="{00000000-0000-0000-0000-000000000000}"/>
  <bookViews>
    <workbookView xWindow="-120" yWindow="-120" windowWidth="29040" windowHeight="15840" tabRatio="882" firstSheet="1" activeTab="1" xr2:uid="{00000000-000D-0000-FFFF-FFFF00000000}"/>
  </bookViews>
  <sheets>
    <sheet name="Raw Data" sheetId="17" state="hidden" r:id="rId1"/>
    <sheet name="About" sheetId="18" r:id="rId2"/>
    <sheet name="Instructions" sheetId="34" r:id="rId3"/>
    <sheet name="1.NutrientRequirements" sheetId="32" r:id="rId4"/>
    <sheet name="2.FoodPricesAndComposition" sheetId="46" r:id="rId5"/>
    <sheet name="3.Guesswork1-female" sheetId="33" r:id="rId6"/>
    <sheet name="4.Guesswork2-female" sheetId="49" r:id="rId7"/>
    <sheet name="5.Guesswork1-male" sheetId="51" r:id="rId8"/>
    <sheet name="6.Guesswork2-male" sheetId="50" r:id="rId9"/>
    <sheet name="7.Table1-ForReport" sheetId="42" r:id="rId10"/>
    <sheet name="8.Table2-ForReport" sheetId="44" r:id="rId11"/>
    <sheet name="9.Table3" sheetId="43" r:id="rId12"/>
    <sheet name="10.SOLVED-female" sheetId="52" r:id="rId13"/>
    <sheet name="11.SOLVED-male" sheetId="53" r:id="rId14"/>
    <sheet name="12.PricePer100kcal" sheetId="48" r:id="rId15"/>
    <sheet name="13.HDB&amp;ThriftyFoodPlan" sheetId="47" r:id="rId16"/>
    <sheet name="Sensitivity Report - Woman" sheetId="10" state="hidden" r:id="rId17"/>
    <sheet name="Sensitivity Report - Man" sheetId="13" state="hidden" r:id="rId18"/>
    <sheet name="ENTIRE DIET-Woman DATA" sheetId="3" state="hidden" r:id="rId19"/>
    <sheet name="ENTIRE DIET-Man DATA" sheetId="4" state="hidden" r:id="rId20"/>
  </sheets>
  <definedNames>
    <definedName name="_Hlk505512136" localSheetId="2">Instructions!$A$70</definedName>
    <definedName name="_Hlk91522207" localSheetId="2">Instructions!$A$8</definedName>
    <definedName name="_Hlk91522278" localSheetId="2">Instructions!$A$6</definedName>
    <definedName name="_Hlk91769577" localSheetId="2">Instructions!$A$4</definedName>
    <definedName name="_Hlk91770674" localSheetId="2">Instructions!$A$35</definedName>
    <definedName name="solver_adj" localSheetId="12" hidden="1">'10.SOLVED-female'!$C$15:$C$78</definedName>
    <definedName name="solver_adj" localSheetId="13" hidden="1">'11.SOLVED-male'!$C$15:$C$78</definedName>
    <definedName name="solver_adj" localSheetId="5" hidden="1">'3.Guesswork1-female'!$C$15:$C$78</definedName>
    <definedName name="solver_adj" localSheetId="6" hidden="1">'4.Guesswork2-female'!$C$15:$C$78</definedName>
    <definedName name="solver_adj" localSheetId="7" hidden="1">'5.Guesswork1-male'!$C$15:$C$78</definedName>
    <definedName name="solver_adj" localSheetId="8" hidden="1">'6.Guesswork2-male'!$C$15:$C$78</definedName>
    <definedName name="solver_adj" localSheetId="19" hidden="1">'ENTIRE DIET-Man DATA'!$B$2:$B$86</definedName>
    <definedName name="solver_adj" localSheetId="18" hidden="1">'ENTIRE DIET-Woman DATA'!$B$2:$B$86</definedName>
    <definedName name="solver_cvg" localSheetId="12" hidden="1">0.0001</definedName>
    <definedName name="solver_cvg" localSheetId="13" hidden="1">0.0001</definedName>
    <definedName name="solver_cvg" localSheetId="5" hidden="1">0.0001</definedName>
    <definedName name="solver_cvg" localSheetId="6" hidden="1">0.0001</definedName>
    <definedName name="solver_cvg" localSheetId="7" hidden="1">0.0001</definedName>
    <definedName name="solver_cvg" localSheetId="8" hidden="1">0.0001</definedName>
    <definedName name="solver_cvg" localSheetId="19" hidden="1">0.0001</definedName>
    <definedName name="solver_cvg" localSheetId="18" hidden="1">0.0001</definedName>
    <definedName name="solver_drv" localSheetId="12" hidden="1">1</definedName>
    <definedName name="solver_drv" localSheetId="13" hidden="1">1</definedName>
    <definedName name="solver_drv" localSheetId="5" hidden="1">1</definedName>
    <definedName name="solver_drv" localSheetId="6" hidden="1">1</definedName>
    <definedName name="solver_drv" localSheetId="7" hidden="1">1</definedName>
    <definedName name="solver_drv" localSheetId="8" hidden="1">1</definedName>
    <definedName name="solver_drv" localSheetId="19" hidden="1">1</definedName>
    <definedName name="solver_drv" localSheetId="18" hidden="1">1</definedName>
    <definedName name="solver_eng" localSheetId="12" hidden="1">2</definedName>
    <definedName name="solver_eng" localSheetId="13" hidden="1">2</definedName>
    <definedName name="solver_eng" localSheetId="5" hidden="1">2</definedName>
    <definedName name="solver_eng" localSheetId="6" hidden="1">2</definedName>
    <definedName name="solver_eng" localSheetId="7" hidden="1">2</definedName>
    <definedName name="solver_eng" localSheetId="8" hidden="1">2</definedName>
    <definedName name="solver_eng" localSheetId="1" hidden="1">0</definedName>
    <definedName name="solver_eng" localSheetId="19" hidden="1">2</definedName>
    <definedName name="solver_eng" localSheetId="18" hidden="1">2</definedName>
    <definedName name="solver_est" localSheetId="12" hidden="1">1</definedName>
    <definedName name="solver_est" localSheetId="13" hidden="1">1</definedName>
    <definedName name="solver_est" localSheetId="5" hidden="1">1</definedName>
    <definedName name="solver_est" localSheetId="6" hidden="1">1</definedName>
    <definedName name="solver_est" localSheetId="7" hidden="1">1</definedName>
    <definedName name="solver_est" localSheetId="8" hidden="1">1</definedName>
    <definedName name="solver_itr" localSheetId="12" hidden="1">2147483647</definedName>
    <definedName name="solver_itr" localSheetId="13" hidden="1">2147483647</definedName>
    <definedName name="solver_itr" localSheetId="5" hidden="1">2147483647</definedName>
    <definedName name="solver_itr" localSheetId="6" hidden="1">2147483647</definedName>
    <definedName name="solver_itr" localSheetId="7" hidden="1">2147483647</definedName>
    <definedName name="solver_itr" localSheetId="8" hidden="1">2147483647</definedName>
    <definedName name="solver_itr" localSheetId="19" hidden="1">2147483647</definedName>
    <definedName name="solver_itr" localSheetId="18" hidden="1">2147483647</definedName>
    <definedName name="solver_lhs1" localSheetId="12" hidden="1">'10.SOLVED-female'!$AA$13:$AB$13</definedName>
    <definedName name="solver_lhs1" localSheetId="13" hidden="1">'11.SOLVED-male'!$AA$13:$AB$13</definedName>
    <definedName name="solver_lhs1" localSheetId="5" hidden="1">'3.Guesswork1-female'!$AA$13:$AB$13</definedName>
    <definedName name="solver_lhs1" localSheetId="6" hidden="1">'4.Guesswork2-female'!$AA$13:$AB$13</definedName>
    <definedName name="solver_lhs1" localSheetId="7" hidden="1">'5.Guesswork1-male'!$AA$13:$AB$13</definedName>
    <definedName name="solver_lhs1" localSheetId="8" hidden="1">'6.Guesswork2-male'!$AA$13:$AB$13</definedName>
    <definedName name="solver_lhs1" localSheetId="19" hidden="1">'ENTIRE DIET-Man DATA'!$B$2:$B$86</definedName>
    <definedName name="solver_lhs1" localSheetId="18" hidden="1">'ENTIRE DIET-Woman DATA'!$B$2:$B$86</definedName>
    <definedName name="solver_lhs10" localSheetId="12" hidden="1">'10.SOLVED-female'!$M$8</definedName>
    <definedName name="solver_lhs10" localSheetId="13" hidden="1">'11.SOLVED-male'!$M$8</definedName>
    <definedName name="solver_lhs10" localSheetId="5" hidden="1">'3.Guesswork1-female'!$M$8</definedName>
    <definedName name="solver_lhs10" localSheetId="6" hidden="1">'4.Guesswork2-female'!$M$8</definedName>
    <definedName name="solver_lhs10" localSheetId="7" hidden="1">'5.Guesswork1-male'!$M$8</definedName>
    <definedName name="solver_lhs10" localSheetId="8" hidden="1">'6.Guesswork2-male'!$M$8</definedName>
    <definedName name="solver_lhs10" localSheetId="19" hidden="1">'ENTIRE DIET-Man DATA'!$I$93</definedName>
    <definedName name="solver_lhs10" localSheetId="18" hidden="1">'ENTIRE DIET-Woman DATA'!$I$93</definedName>
    <definedName name="solver_lhs11" localSheetId="12" hidden="1">'10.SOLVED-female'!$N$8</definedName>
    <definedName name="solver_lhs11" localSheetId="13" hidden="1">'11.SOLVED-male'!$N$8</definedName>
    <definedName name="solver_lhs11" localSheetId="5" hidden="1">'3.Guesswork1-female'!$N$8</definedName>
    <definedName name="solver_lhs11" localSheetId="6" hidden="1">'4.Guesswork2-female'!$N$8</definedName>
    <definedName name="solver_lhs11" localSheetId="7" hidden="1">'5.Guesswork1-male'!$N$8</definedName>
    <definedName name="solver_lhs11" localSheetId="8" hidden="1">'6.Guesswork2-male'!$N$8</definedName>
    <definedName name="solver_lhs11" localSheetId="19" hidden="1">'ENTIRE DIET-Man DATA'!$I$93</definedName>
    <definedName name="solver_lhs11" localSheetId="18" hidden="1">'ENTIRE DIET-Woman DATA'!$I$93</definedName>
    <definedName name="solver_lhs12" localSheetId="12" hidden="1">'10.SOLVED-female'!$R$8</definedName>
    <definedName name="solver_lhs12" localSheetId="13" hidden="1">'11.SOLVED-male'!$R$8</definedName>
    <definedName name="solver_lhs12" localSheetId="5" hidden="1">'3.Guesswork1-female'!$R$8</definedName>
    <definedName name="solver_lhs12" localSheetId="6" hidden="1">'4.Guesswork2-female'!$R$8</definedName>
    <definedName name="solver_lhs12" localSheetId="7" hidden="1">'5.Guesswork1-male'!$R$8</definedName>
    <definedName name="solver_lhs12" localSheetId="8" hidden="1">'6.Guesswork2-male'!$R$8</definedName>
    <definedName name="solver_lhs12" localSheetId="19" hidden="1">'ENTIRE DIET-Man DATA'!$J$93</definedName>
    <definedName name="solver_lhs12" localSheetId="18" hidden="1">'ENTIRE DIET-Woman DATA'!$J$93</definedName>
    <definedName name="solver_lhs13" localSheetId="12" hidden="1">'10.SOLVED-female'!$S$8</definedName>
    <definedName name="solver_lhs13" localSheetId="13" hidden="1">'11.SOLVED-male'!$S$8</definedName>
    <definedName name="solver_lhs13" localSheetId="5" hidden="1">'3.Guesswork1-female'!$S$8</definedName>
    <definedName name="solver_lhs13" localSheetId="6" hidden="1">'4.Guesswork2-female'!$S$8</definedName>
    <definedName name="solver_lhs13" localSheetId="7" hidden="1">'5.Guesswork1-male'!$S$8</definedName>
    <definedName name="solver_lhs13" localSheetId="8" hidden="1">'6.Guesswork2-male'!$S$8</definedName>
    <definedName name="solver_lhs13" localSheetId="19" hidden="1">'ENTIRE DIET-Man DATA'!$J$93:$V$93</definedName>
    <definedName name="solver_lhs13" localSheetId="18" hidden="1">'ENTIRE DIET-Woman DATA'!$J$93:$V$93</definedName>
    <definedName name="solver_lhs14" localSheetId="12" hidden="1">'10.SOLVED-female'!$T$8</definedName>
    <definedName name="solver_lhs14" localSheetId="13" hidden="1">'11.SOLVED-male'!$T$8</definedName>
    <definedName name="solver_lhs14" localSheetId="5" hidden="1">'3.Guesswork1-female'!$T$8</definedName>
    <definedName name="solver_lhs14" localSheetId="6" hidden="1">'4.Guesswork2-female'!$T$8</definedName>
    <definedName name="solver_lhs14" localSheetId="7" hidden="1">'5.Guesswork1-male'!$T$8</definedName>
    <definedName name="solver_lhs14" localSheetId="8" hidden="1">'6.Guesswork2-male'!$T$8</definedName>
    <definedName name="solver_lhs14" localSheetId="19" hidden="1">'ENTIRE DIET-Man DATA'!$K$93</definedName>
    <definedName name="solver_lhs14" localSheetId="18" hidden="1">'ENTIRE DIET-Woman DATA'!$K$93</definedName>
    <definedName name="solver_lhs15" localSheetId="12" hidden="1">'10.SOLVED-female'!$U$8</definedName>
    <definedName name="solver_lhs15" localSheetId="13" hidden="1">'11.SOLVED-male'!$U$8</definedName>
    <definedName name="solver_lhs15" localSheetId="5" hidden="1">'3.Guesswork1-female'!$U$8</definedName>
    <definedName name="solver_lhs15" localSheetId="6" hidden="1">'4.Guesswork2-female'!$U$8</definedName>
    <definedName name="solver_lhs15" localSheetId="7" hidden="1">'5.Guesswork1-male'!$U$8</definedName>
    <definedName name="solver_lhs15" localSheetId="8" hidden="1">'6.Guesswork2-male'!$U$8</definedName>
    <definedName name="solver_lhs15" localSheetId="19" hidden="1">'ENTIRE DIET-Man DATA'!$O$93</definedName>
    <definedName name="solver_lhs15" localSheetId="18" hidden="1">'ENTIRE DIET-Woman DATA'!$O$93</definedName>
    <definedName name="solver_lhs16" localSheetId="12" hidden="1">'10.SOLVED-female'!$X$8</definedName>
    <definedName name="solver_lhs16" localSheetId="13" hidden="1">'11.SOLVED-male'!$X$8</definedName>
    <definedName name="solver_lhs16" localSheetId="5" hidden="1">'3.Guesswork1-female'!$X$8</definedName>
    <definedName name="solver_lhs16" localSheetId="6" hidden="1">'4.Guesswork2-female'!$X$8</definedName>
    <definedName name="solver_lhs16" localSheetId="7" hidden="1">'5.Guesswork1-male'!$X$8</definedName>
    <definedName name="solver_lhs16" localSheetId="8" hidden="1">'6.Guesswork2-male'!$X$8</definedName>
    <definedName name="solver_lhs16" localSheetId="19" hidden="1">'ENTIRE DIET-Man DATA'!$P$93</definedName>
    <definedName name="solver_lhs16" localSheetId="18" hidden="1">'ENTIRE DIET-Woman DATA'!$P$93</definedName>
    <definedName name="solver_lhs17" localSheetId="12" hidden="1">'10.SOLVED-female'!$Y$8</definedName>
    <definedName name="solver_lhs17" localSheetId="13" hidden="1">'11.SOLVED-male'!$Y$8</definedName>
    <definedName name="solver_lhs17" localSheetId="5" hidden="1">'3.Guesswork1-female'!$Y$8</definedName>
    <definedName name="solver_lhs17" localSheetId="6" hidden="1">'4.Guesswork2-female'!$Y$8</definedName>
    <definedName name="solver_lhs17" localSheetId="7" hidden="1">'5.Guesswork1-male'!$Y$8</definedName>
    <definedName name="solver_lhs17" localSheetId="8" hidden="1">'6.Guesswork2-male'!$Y$8</definedName>
    <definedName name="solver_lhs17" localSheetId="19" hidden="1">'ENTIRE DIET-Man DATA'!$Q$93</definedName>
    <definedName name="solver_lhs17" localSheetId="18" hidden="1">'ENTIRE DIET-Woman DATA'!$Q$93</definedName>
    <definedName name="solver_lhs18" localSheetId="12" hidden="1">'10.SOLVED-female'!$Y$8</definedName>
    <definedName name="solver_lhs18" localSheetId="13" hidden="1">'11.SOLVED-male'!$Y$8</definedName>
    <definedName name="solver_lhs18" localSheetId="5" hidden="1">'3.Guesswork1-female'!$Y$8</definedName>
    <definedName name="solver_lhs18" localSheetId="6" hidden="1">'4.Guesswork2-female'!$Y$8</definedName>
    <definedName name="solver_lhs18" localSheetId="7" hidden="1">'5.Guesswork1-male'!$Y$8</definedName>
    <definedName name="solver_lhs18" localSheetId="8" hidden="1">'6.Guesswork2-male'!$Y$8</definedName>
    <definedName name="solver_lhs18" localSheetId="19" hidden="1">'ENTIRE DIET-Man DATA'!$R$93</definedName>
    <definedName name="solver_lhs18" localSheetId="18" hidden="1">'ENTIRE DIET-Woman DATA'!$R$93</definedName>
    <definedName name="solver_lhs19" localSheetId="12" hidden="1">'10.SOLVED-female'!#REF!</definedName>
    <definedName name="solver_lhs19" localSheetId="13" hidden="1">'11.SOLVED-male'!#REF!</definedName>
    <definedName name="solver_lhs19" localSheetId="5" hidden="1">'3.Guesswork1-female'!#REF!</definedName>
    <definedName name="solver_lhs19" localSheetId="6" hidden="1">'4.Guesswork2-female'!#REF!</definedName>
    <definedName name="solver_lhs19" localSheetId="7" hidden="1">'5.Guesswork1-male'!#REF!</definedName>
    <definedName name="solver_lhs19" localSheetId="8" hidden="1">'6.Guesswork2-male'!#REF!</definedName>
    <definedName name="solver_lhs19" localSheetId="19" hidden="1">'ENTIRE DIET-Man DATA'!$U$95</definedName>
    <definedName name="solver_lhs19" localSheetId="18" hidden="1">'ENTIRE DIET-Woman DATA'!$U$95</definedName>
    <definedName name="solver_lhs2" localSheetId="12" hidden="1">'10.SOLVED-female'!$F$13</definedName>
    <definedName name="solver_lhs2" localSheetId="13" hidden="1">'11.SOLVED-male'!$F$13</definedName>
    <definedName name="solver_lhs2" localSheetId="5" hidden="1">'3.Guesswork1-female'!$F$13</definedName>
    <definedName name="solver_lhs2" localSheetId="6" hidden="1">'4.Guesswork2-female'!$F$13</definedName>
    <definedName name="solver_lhs2" localSheetId="7" hidden="1">'5.Guesswork1-male'!$F$13</definedName>
    <definedName name="solver_lhs2" localSheetId="8" hidden="1">'6.Guesswork2-male'!$F$13</definedName>
    <definedName name="solver_lhs2" localSheetId="19" hidden="1">'ENTIRE DIET-Man DATA'!$C$93:$D$93</definedName>
    <definedName name="solver_lhs2" localSheetId="18" hidden="1">'ENTIRE DIET-Woman DATA'!$C$93:$D$93</definedName>
    <definedName name="solver_lhs20" localSheetId="12" hidden="1">'10.SOLVED-female'!$Y$8</definedName>
    <definedName name="solver_lhs20" localSheetId="13" hidden="1">'11.SOLVED-male'!$Y$8</definedName>
    <definedName name="solver_lhs20" localSheetId="5" hidden="1">'3.Guesswork1-female'!$Y$8</definedName>
    <definedName name="solver_lhs20" localSheetId="6" hidden="1">'4.Guesswork2-female'!$Y$8</definedName>
    <definedName name="solver_lhs20" localSheetId="7" hidden="1">'5.Guesswork1-male'!$Y$8</definedName>
    <definedName name="solver_lhs20" localSheetId="8" hidden="1">'6.Guesswork2-male'!$Y$8</definedName>
    <definedName name="solver_lhs20" localSheetId="19" hidden="1">'ENTIRE DIET-Man DATA'!$V$93</definedName>
    <definedName name="solver_lhs20" localSheetId="18" hidden="1">'ENTIRE DIET-Woman DATA'!$V$93</definedName>
    <definedName name="solver_lhs3" localSheetId="12" hidden="1">'10.SOLVED-female'!$G$13:$M$13</definedName>
    <definedName name="solver_lhs3" localSheetId="13" hidden="1">'11.SOLVED-male'!$G$13:$M$13</definedName>
    <definedName name="solver_lhs3" localSheetId="5" hidden="1">'3.Guesswork1-female'!$G$13:$M$13</definedName>
    <definedName name="solver_lhs3" localSheetId="6" hidden="1">'4.Guesswork2-female'!$G$13:$M$13</definedName>
    <definedName name="solver_lhs3" localSheetId="7" hidden="1">'5.Guesswork1-male'!$G$13:$M$13</definedName>
    <definedName name="solver_lhs3" localSheetId="8" hidden="1">'6.Guesswork2-male'!$G$13:$M$13</definedName>
    <definedName name="solver_lhs3" localSheetId="19" hidden="1">'ENTIRE DIET-Man DATA'!$E$93</definedName>
    <definedName name="solver_lhs3" localSheetId="18" hidden="1">'ENTIRE DIET-Woman DATA'!$E$93</definedName>
    <definedName name="solver_lhs4" localSheetId="12" hidden="1">'10.SOLVED-female'!$G$13:$Y$13</definedName>
    <definedName name="solver_lhs4" localSheetId="13" hidden="1">'11.SOLVED-male'!$G$13:$Y$13</definedName>
    <definedName name="solver_lhs4" localSheetId="5" hidden="1">'3.Guesswork1-female'!$G$13:$Y$13</definedName>
    <definedName name="solver_lhs4" localSheetId="6" hidden="1">'4.Guesswork2-female'!$G$13:$Y$13</definedName>
    <definedName name="solver_lhs4" localSheetId="7" hidden="1">'5.Guesswork1-male'!$G$13:$Y$13</definedName>
    <definedName name="solver_lhs4" localSheetId="8" hidden="1">'6.Guesswork2-male'!$G$13:$Y$13</definedName>
    <definedName name="solver_lhs4" localSheetId="19" hidden="1">'ENTIRE DIET-Man DATA'!$E$93</definedName>
    <definedName name="solver_lhs4" localSheetId="18" hidden="1">'ENTIRE DIET-Woman DATA'!$E$93</definedName>
    <definedName name="solver_lhs5" localSheetId="12" hidden="1">'10.SOLVED-female'!$Q$13:$U$13</definedName>
    <definedName name="solver_lhs5" localSheetId="13" hidden="1">'11.SOLVED-male'!$Q$13:$U$13</definedName>
    <definedName name="solver_lhs5" localSheetId="5" hidden="1">'3.Guesswork1-female'!$Q$13:$U$13</definedName>
    <definedName name="solver_lhs5" localSheetId="6" hidden="1">'4.Guesswork2-female'!$Q$13:$U$13</definedName>
    <definedName name="solver_lhs5" localSheetId="7" hidden="1">'5.Guesswork1-male'!$Q$13:$U$13</definedName>
    <definedName name="solver_lhs5" localSheetId="8" hidden="1">'6.Guesswork2-male'!$Q$13:$U$13</definedName>
    <definedName name="solver_lhs5" localSheetId="19" hidden="1">'ENTIRE DIET-Man DATA'!$F$93</definedName>
    <definedName name="solver_lhs5" localSheetId="18" hidden="1">'ENTIRE DIET-Woman DATA'!$F$93</definedName>
    <definedName name="solver_lhs6" localSheetId="12" hidden="1">'10.SOLVED-female'!$W$13:$Z$13</definedName>
    <definedName name="solver_lhs6" localSheetId="13" hidden="1">'11.SOLVED-male'!$W$13:$Z$13</definedName>
    <definedName name="solver_lhs6" localSheetId="5" hidden="1">'3.Guesswork1-female'!$W$13:$Z$13</definedName>
    <definedName name="solver_lhs6" localSheetId="6" hidden="1">'4.Guesswork2-female'!$W$13:$Z$13</definedName>
    <definedName name="solver_lhs6" localSheetId="7" hidden="1">'5.Guesswork1-male'!$W$13:$Z$13</definedName>
    <definedName name="solver_lhs6" localSheetId="8" hidden="1">'6.Guesswork2-male'!$W$13:$Z$13</definedName>
    <definedName name="solver_lhs6" localSheetId="19" hidden="1">'ENTIRE DIET-Man DATA'!$F$93</definedName>
    <definedName name="solver_lhs6" localSheetId="18" hidden="1">'ENTIRE DIET-Woman DATA'!$F$93</definedName>
    <definedName name="solver_lhs7" localSheetId="12" hidden="1">'10.SOLVED-female'!$J$8:$Y$8</definedName>
    <definedName name="solver_lhs7" localSheetId="13" hidden="1">'11.SOLVED-male'!$J$8:$Y$8</definedName>
    <definedName name="solver_lhs7" localSheetId="5" hidden="1">'3.Guesswork1-female'!$J$8:$Y$8</definedName>
    <definedName name="solver_lhs7" localSheetId="6" hidden="1">'4.Guesswork2-female'!$J$8:$Y$8</definedName>
    <definedName name="solver_lhs7" localSheetId="7" hidden="1">'5.Guesswork1-male'!$J$8:$Y$8</definedName>
    <definedName name="solver_lhs7" localSheetId="8" hidden="1">'6.Guesswork2-male'!$J$8:$Y$8</definedName>
    <definedName name="solver_lhs7" localSheetId="19" hidden="1">'ENTIRE DIET-Man DATA'!$G$93</definedName>
    <definedName name="solver_lhs7" localSheetId="18" hidden="1">'ENTIRE DIET-Woman DATA'!$G$93</definedName>
    <definedName name="solver_lhs8" localSheetId="12" hidden="1">'10.SOLVED-female'!$K$8</definedName>
    <definedName name="solver_lhs8" localSheetId="13" hidden="1">'11.SOLVED-male'!$K$8</definedName>
    <definedName name="solver_lhs8" localSheetId="5" hidden="1">'3.Guesswork1-female'!$K$8</definedName>
    <definedName name="solver_lhs8" localSheetId="6" hidden="1">'4.Guesswork2-female'!$K$8</definedName>
    <definedName name="solver_lhs8" localSheetId="7" hidden="1">'5.Guesswork1-male'!$K$8</definedName>
    <definedName name="solver_lhs8" localSheetId="8" hidden="1">'6.Guesswork2-male'!$K$8</definedName>
    <definedName name="solver_lhs8" localSheetId="19" hidden="1">'ENTIRE DIET-Man DATA'!$G$93:$H$93</definedName>
    <definedName name="solver_lhs8" localSheetId="18" hidden="1">'ENTIRE DIET-Woman DATA'!$G$93:$H$93</definedName>
    <definedName name="solver_lhs9" localSheetId="12" hidden="1">'10.SOLVED-female'!$L$8</definedName>
    <definedName name="solver_lhs9" localSheetId="13" hidden="1">'11.SOLVED-male'!$L$8</definedName>
    <definedName name="solver_lhs9" localSheetId="5" hidden="1">'3.Guesswork1-female'!$L$8</definedName>
    <definedName name="solver_lhs9" localSheetId="6" hidden="1">'4.Guesswork2-female'!$L$8</definedName>
    <definedName name="solver_lhs9" localSheetId="7" hidden="1">'5.Guesswork1-male'!$L$8</definedName>
    <definedName name="solver_lhs9" localSheetId="8" hidden="1">'6.Guesswork2-male'!$L$8</definedName>
    <definedName name="solver_lhs9" localSheetId="19" hidden="1">'ENTIRE DIET-Man DATA'!$H$93</definedName>
    <definedName name="solver_lhs9" localSheetId="18" hidden="1">'ENTIRE DIET-Woman DATA'!$H$93</definedName>
    <definedName name="solver_lin" localSheetId="12" hidden="1">1</definedName>
    <definedName name="solver_lin" localSheetId="13" hidden="1">1</definedName>
    <definedName name="solver_lin" localSheetId="5" hidden="1">1</definedName>
    <definedName name="solver_lin" localSheetId="6" hidden="1">1</definedName>
    <definedName name="solver_lin" localSheetId="7" hidden="1">1</definedName>
    <definedName name="solver_lin" localSheetId="8" hidden="1">1</definedName>
    <definedName name="solver_lin" localSheetId="19" hidden="1">1</definedName>
    <definedName name="solver_lin" localSheetId="18" hidden="1">1</definedName>
    <definedName name="solver_mip" localSheetId="12" hidden="1">2147483647</definedName>
    <definedName name="solver_mip" localSheetId="13" hidden="1">2147483647</definedName>
    <definedName name="solver_mip" localSheetId="5" hidden="1">2147483647</definedName>
    <definedName name="solver_mip" localSheetId="6" hidden="1">2147483647</definedName>
    <definedName name="solver_mip" localSheetId="7" hidden="1">2147483647</definedName>
    <definedName name="solver_mip" localSheetId="8" hidden="1">2147483647</definedName>
    <definedName name="solver_mip" localSheetId="19" hidden="1">2147483647</definedName>
    <definedName name="solver_mip" localSheetId="18" hidden="1">2147483647</definedName>
    <definedName name="solver_mni" localSheetId="12" hidden="1">30</definedName>
    <definedName name="solver_mni" localSheetId="13" hidden="1">30</definedName>
    <definedName name="solver_mni" localSheetId="5" hidden="1">30</definedName>
    <definedName name="solver_mni" localSheetId="6" hidden="1">30</definedName>
    <definedName name="solver_mni" localSheetId="7" hidden="1">30</definedName>
    <definedName name="solver_mni" localSheetId="8" hidden="1">30</definedName>
    <definedName name="solver_mni" localSheetId="19" hidden="1">30</definedName>
    <definedName name="solver_mni" localSheetId="18" hidden="1">30</definedName>
    <definedName name="solver_mrt" localSheetId="12" hidden="1">0.075</definedName>
    <definedName name="solver_mrt" localSheetId="13" hidden="1">0.075</definedName>
    <definedName name="solver_mrt" localSheetId="5" hidden="1">0.075</definedName>
    <definedName name="solver_mrt" localSheetId="6" hidden="1">0.075</definedName>
    <definedName name="solver_mrt" localSheetId="7" hidden="1">0.075</definedName>
    <definedName name="solver_mrt" localSheetId="8" hidden="1">0.075</definedName>
    <definedName name="solver_mrt" localSheetId="19" hidden="1">0.075</definedName>
    <definedName name="solver_mrt" localSheetId="18" hidden="1">0.075</definedName>
    <definedName name="solver_msl" localSheetId="12" hidden="1">2</definedName>
    <definedName name="solver_msl" localSheetId="13" hidden="1">2</definedName>
    <definedName name="solver_msl" localSheetId="5" hidden="1">2</definedName>
    <definedName name="solver_msl" localSheetId="6" hidden="1">2</definedName>
    <definedName name="solver_msl" localSheetId="7" hidden="1">2</definedName>
    <definedName name="solver_msl" localSheetId="8" hidden="1">2</definedName>
    <definedName name="solver_msl" localSheetId="19" hidden="1">2</definedName>
    <definedName name="solver_msl" localSheetId="18" hidden="1">2</definedName>
    <definedName name="solver_neg" localSheetId="12" hidden="1">1</definedName>
    <definedName name="solver_neg" localSheetId="13" hidden="1">1</definedName>
    <definedName name="solver_neg" localSheetId="5" hidden="1">1</definedName>
    <definedName name="solver_neg" localSheetId="6" hidden="1">1</definedName>
    <definedName name="solver_neg" localSheetId="7" hidden="1">1</definedName>
    <definedName name="solver_neg" localSheetId="8" hidden="1">1</definedName>
    <definedName name="solver_neg" localSheetId="19" hidden="1">1</definedName>
    <definedName name="solver_neg" localSheetId="18" hidden="1">1</definedName>
    <definedName name="solver_nod" localSheetId="12" hidden="1">2147483647</definedName>
    <definedName name="solver_nod" localSheetId="13" hidden="1">2147483647</definedName>
    <definedName name="solver_nod" localSheetId="5" hidden="1">2147483647</definedName>
    <definedName name="solver_nod" localSheetId="6" hidden="1">2147483647</definedName>
    <definedName name="solver_nod" localSheetId="7" hidden="1">2147483647</definedName>
    <definedName name="solver_nod" localSheetId="8" hidden="1">2147483647</definedName>
    <definedName name="solver_nod" localSheetId="19" hidden="1">2147483647</definedName>
    <definedName name="solver_nod" localSheetId="18" hidden="1">2147483647</definedName>
    <definedName name="solver_num" localSheetId="12" hidden="1">6</definedName>
    <definedName name="solver_num" localSheetId="13" hidden="1">6</definedName>
    <definedName name="solver_num" localSheetId="5" hidden="1">6</definedName>
    <definedName name="solver_num" localSheetId="6" hidden="1">6</definedName>
    <definedName name="solver_num" localSheetId="7" hidden="1">6</definedName>
    <definedName name="solver_num" localSheetId="8" hidden="1">6</definedName>
    <definedName name="solver_num" localSheetId="19" hidden="1">20</definedName>
    <definedName name="solver_num" localSheetId="18" hidden="1">20</definedName>
    <definedName name="solver_nwt" localSheetId="12" hidden="1">1</definedName>
    <definedName name="solver_nwt" localSheetId="13" hidden="1">1</definedName>
    <definedName name="solver_nwt" localSheetId="5" hidden="1">1</definedName>
    <definedName name="solver_nwt" localSheetId="6" hidden="1">1</definedName>
    <definedName name="solver_nwt" localSheetId="7" hidden="1">1</definedName>
    <definedName name="solver_nwt" localSheetId="8" hidden="1">1</definedName>
    <definedName name="solver_opt" localSheetId="12" hidden="1">'10.SOLVED-female'!$B$13</definedName>
    <definedName name="solver_opt" localSheetId="13" hidden="1">'11.SOLVED-male'!$B$13</definedName>
    <definedName name="solver_opt" localSheetId="5" hidden="1">'3.Guesswork1-female'!$B$13</definedName>
    <definedName name="solver_opt" localSheetId="6" hidden="1">'4.Guesswork2-female'!$B$13</definedName>
    <definedName name="solver_opt" localSheetId="7" hidden="1">'5.Guesswork1-male'!$B$13</definedName>
    <definedName name="solver_opt" localSheetId="8" hidden="1">'6.Guesswork2-male'!$B$13</definedName>
    <definedName name="solver_opt" localSheetId="19" hidden="1">'ENTIRE DIET-Man DATA'!$W$88</definedName>
    <definedName name="solver_opt" localSheetId="18" hidden="1">'ENTIRE DIET-Woman DATA'!$W$88</definedName>
    <definedName name="solver_pre" localSheetId="12" hidden="1">0.000001</definedName>
    <definedName name="solver_pre" localSheetId="13" hidden="1">0.000001</definedName>
    <definedName name="solver_pre" localSheetId="5" hidden="1">0.000001</definedName>
    <definedName name="solver_pre" localSheetId="6" hidden="1">0.000001</definedName>
    <definedName name="solver_pre" localSheetId="7" hidden="1">0.000001</definedName>
    <definedName name="solver_pre" localSheetId="8" hidden="1">0.000001</definedName>
    <definedName name="solver_pre" localSheetId="19" hidden="1">0.000001</definedName>
    <definedName name="solver_pre" localSheetId="18" hidden="1">0.000001</definedName>
    <definedName name="solver_rbv" localSheetId="12" hidden="1">1</definedName>
    <definedName name="solver_rbv" localSheetId="13" hidden="1">1</definedName>
    <definedName name="solver_rbv" localSheetId="5" hidden="1">1</definedName>
    <definedName name="solver_rbv" localSheetId="6" hidden="1">1</definedName>
    <definedName name="solver_rbv" localSheetId="7" hidden="1">1</definedName>
    <definedName name="solver_rbv" localSheetId="8" hidden="1">1</definedName>
    <definedName name="solver_rbv" localSheetId="19" hidden="1">1</definedName>
    <definedName name="solver_rbv" localSheetId="18" hidden="1">1</definedName>
    <definedName name="solver_rel1" localSheetId="12" hidden="1">3</definedName>
    <definedName name="solver_rel1" localSheetId="13" hidden="1">3</definedName>
    <definedName name="solver_rel1" localSheetId="5" hidden="1">3</definedName>
    <definedName name="solver_rel1" localSheetId="6" hidden="1">3</definedName>
    <definedName name="solver_rel1" localSheetId="7" hidden="1">3</definedName>
    <definedName name="solver_rel1" localSheetId="8" hidden="1">3</definedName>
    <definedName name="solver_rel1" localSheetId="19" hidden="1">3</definedName>
    <definedName name="solver_rel1" localSheetId="18" hidden="1">3</definedName>
    <definedName name="solver_rel10" localSheetId="12" hidden="1">1</definedName>
    <definedName name="solver_rel10" localSheetId="13" hidden="1">1</definedName>
    <definedName name="solver_rel10" localSheetId="5" hidden="1">1</definedName>
    <definedName name="solver_rel10" localSheetId="6" hidden="1">1</definedName>
    <definedName name="solver_rel10" localSheetId="7" hidden="1">1</definedName>
    <definedName name="solver_rel10" localSheetId="8" hidden="1">1</definedName>
    <definedName name="solver_rel10" localSheetId="19" hidden="1">1</definedName>
    <definedName name="solver_rel10" localSheetId="18" hidden="1">1</definedName>
    <definedName name="solver_rel11" localSheetId="12" hidden="1">1</definedName>
    <definedName name="solver_rel11" localSheetId="13" hidden="1">1</definedName>
    <definedName name="solver_rel11" localSheetId="5" hidden="1">1</definedName>
    <definedName name="solver_rel11" localSheetId="6" hidden="1">1</definedName>
    <definedName name="solver_rel11" localSheetId="7" hidden="1">1</definedName>
    <definedName name="solver_rel11" localSheetId="8" hidden="1">1</definedName>
    <definedName name="solver_rel11" localSheetId="19" hidden="1">3</definedName>
    <definedName name="solver_rel11" localSheetId="18" hidden="1">3</definedName>
    <definedName name="solver_rel12" localSheetId="12" hidden="1">1</definedName>
    <definedName name="solver_rel12" localSheetId="13" hidden="1">1</definedName>
    <definedName name="solver_rel12" localSheetId="5" hidden="1">1</definedName>
    <definedName name="solver_rel12" localSheetId="6" hidden="1">1</definedName>
    <definedName name="solver_rel12" localSheetId="7" hidden="1">1</definedName>
    <definedName name="solver_rel12" localSheetId="8" hidden="1">1</definedName>
    <definedName name="solver_rel12" localSheetId="19" hidden="1">1</definedName>
    <definedName name="solver_rel12" localSheetId="18" hidden="1">1</definedName>
    <definedName name="solver_rel13" localSheetId="12" hidden="1">1</definedName>
    <definedName name="solver_rel13" localSheetId="13" hidden="1">1</definedName>
    <definedName name="solver_rel13" localSheetId="5" hidden="1">1</definedName>
    <definedName name="solver_rel13" localSheetId="6" hidden="1">1</definedName>
    <definedName name="solver_rel13" localSheetId="7" hidden="1">1</definedName>
    <definedName name="solver_rel13" localSheetId="8" hidden="1">1</definedName>
    <definedName name="solver_rel13" localSheetId="19" hidden="1">3</definedName>
    <definedName name="solver_rel13" localSheetId="18" hidden="1">3</definedName>
    <definedName name="solver_rel14" localSheetId="12" hidden="1">1</definedName>
    <definedName name="solver_rel14" localSheetId="13" hidden="1">1</definedName>
    <definedName name="solver_rel14" localSheetId="5" hidden="1">1</definedName>
    <definedName name="solver_rel14" localSheetId="6" hidden="1">1</definedName>
    <definedName name="solver_rel14" localSheetId="7" hidden="1">1</definedName>
    <definedName name="solver_rel14" localSheetId="8" hidden="1">1</definedName>
    <definedName name="solver_rel14" localSheetId="19" hidden="1">1</definedName>
    <definedName name="solver_rel14" localSheetId="18" hidden="1">1</definedName>
    <definedName name="solver_rel15" localSheetId="12" hidden="1">1</definedName>
    <definedName name="solver_rel15" localSheetId="13" hidden="1">1</definedName>
    <definedName name="solver_rel15" localSheetId="5" hidden="1">1</definedName>
    <definedName name="solver_rel15" localSheetId="6" hidden="1">1</definedName>
    <definedName name="solver_rel15" localSheetId="7" hidden="1">1</definedName>
    <definedName name="solver_rel15" localSheetId="8" hidden="1">1</definedName>
    <definedName name="solver_rel15" localSheetId="19" hidden="1">1</definedName>
    <definedName name="solver_rel15" localSheetId="18" hidden="1">1</definedName>
    <definedName name="solver_rel16" localSheetId="12" hidden="1">1</definedName>
    <definedName name="solver_rel16" localSheetId="13" hidden="1">1</definedName>
    <definedName name="solver_rel16" localSheetId="5" hidden="1">1</definedName>
    <definedName name="solver_rel16" localSheetId="6" hidden="1">1</definedName>
    <definedName name="solver_rel16" localSheetId="7" hidden="1">1</definedName>
    <definedName name="solver_rel16" localSheetId="8" hidden="1">1</definedName>
    <definedName name="solver_rel16" localSheetId="19" hidden="1">1</definedName>
    <definedName name="solver_rel16" localSheetId="18" hidden="1">1</definedName>
    <definedName name="solver_rel17" localSheetId="12" hidden="1">1</definedName>
    <definedName name="solver_rel17" localSheetId="13" hidden="1">1</definedName>
    <definedName name="solver_rel17" localSheetId="5" hidden="1">1</definedName>
    <definedName name="solver_rel17" localSheetId="6" hidden="1">1</definedName>
    <definedName name="solver_rel17" localSheetId="7" hidden="1">1</definedName>
    <definedName name="solver_rel17" localSheetId="8" hidden="1">1</definedName>
    <definedName name="solver_rel17" localSheetId="19" hidden="1">1</definedName>
    <definedName name="solver_rel17" localSheetId="18" hidden="1">1</definedName>
    <definedName name="solver_rel18" localSheetId="12" hidden="1">1</definedName>
    <definedName name="solver_rel18" localSheetId="13" hidden="1">1</definedName>
    <definedName name="solver_rel18" localSheetId="5" hidden="1">1</definedName>
    <definedName name="solver_rel18" localSheetId="6" hidden="1">1</definedName>
    <definedName name="solver_rel18" localSheetId="7" hidden="1">1</definedName>
    <definedName name="solver_rel18" localSheetId="8" hidden="1">1</definedName>
    <definedName name="solver_rel18" localSheetId="19" hidden="1">1</definedName>
    <definedName name="solver_rel18" localSheetId="18" hidden="1">1</definedName>
    <definedName name="solver_rel19" localSheetId="12" hidden="1">1</definedName>
    <definedName name="solver_rel19" localSheetId="13" hidden="1">1</definedName>
    <definedName name="solver_rel19" localSheetId="5" hidden="1">1</definedName>
    <definedName name="solver_rel19" localSheetId="6" hidden="1">1</definedName>
    <definedName name="solver_rel19" localSheetId="7" hidden="1">1</definedName>
    <definedName name="solver_rel19" localSheetId="8" hidden="1">1</definedName>
    <definedName name="solver_rel19" localSheetId="19" hidden="1">1</definedName>
    <definedName name="solver_rel19" localSheetId="18" hidden="1">1</definedName>
    <definedName name="solver_rel2" localSheetId="12" hidden="1">2</definedName>
    <definedName name="solver_rel2" localSheetId="13" hidden="1">2</definedName>
    <definedName name="solver_rel2" localSheetId="5" hidden="1">2</definedName>
    <definedName name="solver_rel2" localSheetId="6" hidden="1">2</definedName>
    <definedName name="solver_rel2" localSheetId="7" hidden="1">2</definedName>
    <definedName name="solver_rel2" localSheetId="8" hidden="1">2</definedName>
    <definedName name="solver_rel2" localSheetId="19" hidden="1">3</definedName>
    <definedName name="solver_rel2" localSheetId="18" hidden="1">3</definedName>
    <definedName name="solver_rel20" localSheetId="12" hidden="1">1</definedName>
    <definedName name="solver_rel20" localSheetId="13" hidden="1">1</definedName>
    <definedName name="solver_rel20" localSheetId="5" hidden="1">1</definedName>
    <definedName name="solver_rel20" localSheetId="6" hidden="1">1</definedName>
    <definedName name="solver_rel20" localSheetId="7" hidden="1">1</definedName>
    <definedName name="solver_rel20" localSheetId="8" hidden="1">1</definedName>
    <definedName name="solver_rel20" localSheetId="19" hidden="1">1</definedName>
    <definedName name="solver_rel20" localSheetId="18" hidden="1">1</definedName>
    <definedName name="solver_rel3" localSheetId="12" hidden="1">1</definedName>
    <definedName name="solver_rel3" localSheetId="13" hidden="1">1</definedName>
    <definedName name="solver_rel3" localSheetId="5" hidden="1">1</definedName>
    <definedName name="solver_rel3" localSheetId="6" hidden="1">1</definedName>
    <definedName name="solver_rel3" localSheetId="7" hidden="1">1</definedName>
    <definedName name="solver_rel3" localSheetId="8" hidden="1">1</definedName>
    <definedName name="solver_rel3" localSheetId="19" hidden="1">1</definedName>
    <definedName name="solver_rel3" localSheetId="18" hidden="1">1</definedName>
    <definedName name="solver_rel4" localSheetId="12" hidden="1">3</definedName>
    <definedName name="solver_rel4" localSheetId="13" hidden="1">3</definedName>
    <definedName name="solver_rel4" localSheetId="5" hidden="1">3</definedName>
    <definedName name="solver_rel4" localSheetId="6" hidden="1">3</definedName>
    <definedName name="solver_rel4" localSheetId="7" hidden="1">3</definedName>
    <definedName name="solver_rel4" localSheetId="8" hidden="1">3</definedName>
    <definedName name="solver_rel4" localSheetId="19" hidden="1">3</definedName>
    <definedName name="solver_rel4" localSheetId="18" hidden="1">3</definedName>
    <definedName name="solver_rel5" localSheetId="12" hidden="1">1</definedName>
    <definedName name="solver_rel5" localSheetId="13" hidden="1">1</definedName>
    <definedName name="solver_rel5" localSheetId="5" hidden="1">1</definedName>
    <definedName name="solver_rel5" localSheetId="6" hidden="1">1</definedName>
    <definedName name="solver_rel5" localSheetId="7" hidden="1">1</definedName>
    <definedName name="solver_rel5" localSheetId="8" hidden="1">1</definedName>
    <definedName name="solver_rel5" localSheetId="19" hidden="1">1</definedName>
    <definedName name="solver_rel5" localSheetId="18" hidden="1">1</definedName>
    <definedName name="solver_rel6" localSheetId="12" hidden="1">1</definedName>
    <definedName name="solver_rel6" localSheetId="13" hidden="1">1</definedName>
    <definedName name="solver_rel6" localSheetId="5" hidden="1">1</definedName>
    <definedName name="solver_rel6" localSheetId="6" hidden="1">1</definedName>
    <definedName name="solver_rel6" localSheetId="7" hidden="1">1</definedName>
    <definedName name="solver_rel6" localSheetId="8" hidden="1">1</definedName>
    <definedName name="solver_rel6" localSheetId="19" hidden="1">3</definedName>
    <definedName name="solver_rel6" localSheetId="18" hidden="1">3</definedName>
    <definedName name="solver_rel7" localSheetId="12" hidden="1">3</definedName>
    <definedName name="solver_rel7" localSheetId="13" hidden="1">3</definedName>
    <definedName name="solver_rel7" localSheetId="5" hidden="1">3</definedName>
    <definedName name="solver_rel7" localSheetId="6" hidden="1">3</definedName>
    <definedName name="solver_rel7" localSheetId="7" hidden="1">3</definedName>
    <definedName name="solver_rel7" localSheetId="8" hidden="1">3</definedName>
    <definedName name="solver_rel7" localSheetId="19" hidden="1">1</definedName>
    <definedName name="solver_rel7" localSheetId="18" hidden="1">1</definedName>
    <definedName name="solver_rel8" localSheetId="12" hidden="1">1</definedName>
    <definedName name="solver_rel8" localSheetId="13" hidden="1">1</definedName>
    <definedName name="solver_rel8" localSheetId="5" hidden="1">1</definedName>
    <definedName name="solver_rel8" localSheetId="6" hidden="1">1</definedName>
    <definedName name="solver_rel8" localSheetId="7" hidden="1">1</definedName>
    <definedName name="solver_rel8" localSheetId="8" hidden="1">1</definedName>
    <definedName name="solver_rel8" localSheetId="19" hidden="1">3</definedName>
    <definedName name="solver_rel8" localSheetId="18" hidden="1">3</definedName>
    <definedName name="solver_rel9" localSheetId="12" hidden="1">1</definedName>
    <definedName name="solver_rel9" localSheetId="13" hidden="1">1</definedName>
    <definedName name="solver_rel9" localSheetId="5" hidden="1">1</definedName>
    <definedName name="solver_rel9" localSheetId="6" hidden="1">1</definedName>
    <definedName name="solver_rel9" localSheetId="7" hidden="1">1</definedName>
    <definedName name="solver_rel9" localSheetId="8" hidden="1">1</definedName>
    <definedName name="solver_rel9" localSheetId="19" hidden="1">1</definedName>
    <definedName name="solver_rel9" localSheetId="18" hidden="1">1</definedName>
    <definedName name="solver_rhs1" localSheetId="12" hidden="1">'10.SOLVED-female'!$AA$5:$AB$5</definedName>
    <definedName name="solver_rhs1" localSheetId="13" hidden="1">'11.SOLVED-male'!$AA$5:$AB$5</definedName>
    <definedName name="solver_rhs1" localSheetId="5" hidden="1">'3.Guesswork1-female'!$AA$5:$AB$5</definedName>
    <definedName name="solver_rhs1" localSheetId="6" hidden="1">'4.Guesswork2-female'!$AA$5:$AB$5</definedName>
    <definedName name="solver_rhs1" localSheetId="7" hidden="1">'5.Guesswork1-male'!$AA$5:$AB$5</definedName>
    <definedName name="solver_rhs1" localSheetId="8" hidden="1">'6.Guesswork2-male'!$AA$5:$AB$5</definedName>
    <definedName name="solver_rhs1" localSheetId="19" hidden="1">0</definedName>
    <definedName name="solver_rhs1" localSheetId="18" hidden="1">0</definedName>
    <definedName name="solver_rhs10" localSheetId="12" hidden="1">'10.SOLVED-female'!$C$33</definedName>
    <definedName name="solver_rhs10" localSheetId="13" hidden="1">'11.SOLVED-male'!$C$33</definedName>
    <definedName name="solver_rhs10" localSheetId="5" hidden="1">'3.Guesswork1-female'!$C$33</definedName>
    <definedName name="solver_rhs10" localSheetId="6" hidden="1">'4.Guesswork2-female'!$C$33</definedName>
    <definedName name="solver_rhs10" localSheetId="7" hidden="1">'5.Guesswork1-male'!$C$33</definedName>
    <definedName name="solver_rhs10" localSheetId="8" hidden="1">'6.Guesswork2-male'!$C$33</definedName>
    <definedName name="solver_rhs10" localSheetId="19" hidden="1">6.67</definedName>
    <definedName name="solver_rhs10" localSheetId="18" hidden="1">6.67</definedName>
    <definedName name="solver_rhs11" localSheetId="12" hidden="1">'10.SOLVED-female'!$C$34</definedName>
    <definedName name="solver_rhs11" localSheetId="13" hidden="1">'11.SOLVED-male'!$C$34</definedName>
    <definedName name="solver_rhs11" localSheetId="5" hidden="1">'3.Guesswork1-female'!$C$34</definedName>
    <definedName name="solver_rhs11" localSheetId="6" hidden="1">'4.Guesswork2-female'!$C$34</definedName>
    <definedName name="solver_rhs11" localSheetId="7" hidden="1">'5.Guesswork1-male'!$C$34</definedName>
    <definedName name="solver_rhs11" localSheetId="8" hidden="1">'6.Guesswork2-male'!$C$34</definedName>
    <definedName name="solver_rhs11" localSheetId="19" hidden="1">1</definedName>
    <definedName name="solver_rhs11" localSheetId="18" hidden="1">1</definedName>
    <definedName name="solver_rhs12" localSheetId="12" hidden="1">'10.SOLVED-female'!#REF!</definedName>
    <definedName name="solver_rhs12" localSheetId="13" hidden="1">'11.SOLVED-male'!#REF!</definedName>
    <definedName name="solver_rhs12" localSheetId="5" hidden="1">'3.Guesswork1-female'!#REF!</definedName>
    <definedName name="solver_rhs12" localSheetId="6" hidden="1">'4.Guesswork2-female'!#REF!</definedName>
    <definedName name="solver_rhs12" localSheetId="7" hidden="1">'5.Guesswork1-male'!#REF!</definedName>
    <definedName name="solver_rhs12" localSheetId="8" hidden="1">'6.Guesswork2-male'!#REF!</definedName>
    <definedName name="solver_rhs12" localSheetId="19" hidden="1">100</definedName>
    <definedName name="solver_rhs12" localSheetId="18" hidden="1">100</definedName>
    <definedName name="solver_rhs13" localSheetId="12" hidden="1">'10.SOLVED-female'!#REF!</definedName>
    <definedName name="solver_rhs13" localSheetId="13" hidden="1">'11.SOLVED-male'!#REF!</definedName>
    <definedName name="solver_rhs13" localSheetId="5" hidden="1">'3.Guesswork1-female'!#REF!</definedName>
    <definedName name="solver_rhs13" localSheetId="6" hidden="1">'4.Guesswork2-female'!#REF!</definedName>
    <definedName name="solver_rhs13" localSheetId="7" hidden="1">'5.Guesswork1-male'!#REF!</definedName>
    <definedName name="solver_rhs13" localSheetId="8" hidden="1">'6.Guesswork2-male'!#REF!</definedName>
    <definedName name="solver_rhs13" localSheetId="19" hidden="1">1</definedName>
    <definedName name="solver_rhs13" localSheetId="18" hidden="1">1</definedName>
    <definedName name="solver_rhs14" localSheetId="12" hidden="1">'10.SOLVED-female'!$C$16</definedName>
    <definedName name="solver_rhs14" localSheetId="13" hidden="1">'11.SOLVED-male'!$C$16</definedName>
    <definedName name="solver_rhs14" localSheetId="5" hidden="1">'3.Guesswork1-female'!$C$16</definedName>
    <definedName name="solver_rhs14" localSheetId="6" hidden="1">'4.Guesswork2-female'!$C$16</definedName>
    <definedName name="solver_rhs14" localSheetId="7" hidden="1">'5.Guesswork1-male'!$C$16</definedName>
    <definedName name="solver_rhs14" localSheetId="8" hidden="1">'6.Guesswork2-male'!$C$16</definedName>
    <definedName name="solver_rhs14" localSheetId="19" hidden="1">66.67</definedName>
    <definedName name="solver_rhs14" localSheetId="18" hidden="1">66.67</definedName>
    <definedName name="solver_rhs15" localSheetId="12" hidden="1">'10.SOLVED-female'!$C$25</definedName>
    <definedName name="solver_rhs15" localSheetId="13" hidden="1">'11.SOLVED-male'!$C$25</definedName>
    <definedName name="solver_rhs15" localSheetId="5" hidden="1">'3.Guesswork1-female'!$C$25</definedName>
    <definedName name="solver_rhs15" localSheetId="6" hidden="1">'4.Guesswork2-female'!$C$25</definedName>
    <definedName name="solver_rhs15" localSheetId="7" hidden="1">'5.Guesswork1-male'!$C$25</definedName>
    <definedName name="solver_rhs15" localSheetId="8" hidden="1">'6.Guesswork2-male'!$C$25</definedName>
    <definedName name="solver_rhs15" localSheetId="19" hidden="1">2.5</definedName>
    <definedName name="solver_rhs15" localSheetId="18" hidden="1">2.5</definedName>
    <definedName name="solver_rhs16" localSheetId="12" hidden="1">'10.SOLVED-female'!#REF!</definedName>
    <definedName name="solver_rhs16" localSheetId="13" hidden="1">'11.SOLVED-male'!#REF!</definedName>
    <definedName name="solver_rhs16" localSheetId="5" hidden="1">'3.Guesswork1-female'!#REF!</definedName>
    <definedName name="solver_rhs16" localSheetId="6" hidden="1">'4.Guesswork2-female'!#REF!</definedName>
    <definedName name="solver_rhs16" localSheetId="7" hidden="1">'5.Guesswork1-male'!#REF!</definedName>
    <definedName name="solver_rhs16" localSheetId="8" hidden="1">'6.Guesswork2-male'!#REF!</definedName>
    <definedName name="solver_rhs16" localSheetId="19" hidden="1">2.1875</definedName>
    <definedName name="solver_rhs16" localSheetId="18" hidden="1">2.5</definedName>
    <definedName name="solver_rhs17" localSheetId="12" hidden="1">'10.SOLVED-female'!$C$45</definedName>
    <definedName name="solver_rhs17" localSheetId="13" hidden="1">'11.SOLVED-male'!$C$45</definedName>
    <definedName name="solver_rhs17" localSheetId="5" hidden="1">'3.Guesswork1-female'!$C$45</definedName>
    <definedName name="solver_rhs17" localSheetId="6" hidden="1">'4.Guesswork2-female'!$C$45</definedName>
    <definedName name="solver_rhs17" localSheetId="7" hidden="1">'5.Guesswork1-male'!$C$45</definedName>
    <definedName name="solver_rhs17" localSheetId="8" hidden="1">'6.Guesswork2-male'!$C$45</definedName>
    <definedName name="solver_rhs17" localSheetId="19" hidden="1">2.5</definedName>
    <definedName name="solver_rhs17" localSheetId="18" hidden="1">2.5</definedName>
    <definedName name="solver_rhs18" localSheetId="12" hidden="1">'10.SOLVED-female'!$C$45</definedName>
    <definedName name="solver_rhs18" localSheetId="13" hidden="1">'11.SOLVED-male'!$C$45</definedName>
    <definedName name="solver_rhs18" localSheetId="5" hidden="1">'3.Guesswork1-female'!$C$45</definedName>
    <definedName name="solver_rhs18" localSheetId="6" hidden="1">'4.Guesswork2-female'!$C$45</definedName>
    <definedName name="solver_rhs18" localSheetId="7" hidden="1">'5.Guesswork1-male'!$C$45</definedName>
    <definedName name="solver_rhs18" localSheetId="8" hidden="1">'6.Guesswork2-male'!$C$45</definedName>
    <definedName name="solver_rhs18" localSheetId="19" hidden="1">5.625</definedName>
    <definedName name="solver_rhs18" localSheetId="18" hidden="1">2.5</definedName>
    <definedName name="solver_rhs19" localSheetId="12" hidden="1">1.53</definedName>
    <definedName name="solver_rhs19" localSheetId="13" hidden="1">1.53</definedName>
    <definedName name="solver_rhs19" localSheetId="5" hidden="1">1.53</definedName>
    <definedName name="solver_rhs19" localSheetId="6" hidden="1">1.53</definedName>
    <definedName name="solver_rhs19" localSheetId="7" hidden="1">1.53</definedName>
    <definedName name="solver_rhs19" localSheetId="8" hidden="1">1.53</definedName>
    <definedName name="solver_rhs19" localSheetId="19" hidden="1">1.53</definedName>
    <definedName name="solver_rhs19" localSheetId="18" hidden="1">1.53</definedName>
    <definedName name="solver_rhs2" localSheetId="12" hidden="1">'10.SOLVED-female'!$F$4</definedName>
    <definedName name="solver_rhs2" localSheetId="13" hidden="1">'11.SOLVED-male'!$F$4</definedName>
    <definedName name="solver_rhs2" localSheetId="5" hidden="1">'3.Guesswork1-female'!$F$4</definedName>
    <definedName name="solver_rhs2" localSheetId="6" hidden="1">'4.Guesswork2-female'!$F$4</definedName>
    <definedName name="solver_rhs2" localSheetId="7" hidden="1">'5.Guesswork1-male'!$F$4</definedName>
    <definedName name="solver_rhs2" localSheetId="8" hidden="1">'6.Guesswork2-male'!$F$4</definedName>
    <definedName name="solver_rhs2" localSheetId="19" hidden="1">1</definedName>
    <definedName name="solver_rhs2" localSheetId="18" hidden="1">1</definedName>
    <definedName name="solver_rhs20" localSheetId="12" hidden="1">5</definedName>
    <definedName name="solver_rhs20" localSheetId="13" hidden="1">5</definedName>
    <definedName name="solver_rhs20" localSheetId="5" hidden="1">5</definedName>
    <definedName name="solver_rhs20" localSheetId="6" hidden="1">5</definedName>
    <definedName name="solver_rhs20" localSheetId="7" hidden="1">5</definedName>
    <definedName name="solver_rhs20" localSheetId="8" hidden="1">5</definedName>
    <definedName name="solver_rhs20" localSheetId="19" hidden="1">3.636</definedName>
    <definedName name="solver_rhs20" localSheetId="18" hidden="1">5</definedName>
    <definedName name="solver_rhs3" localSheetId="12" hidden="1">'10.SOLVED-female'!$G$6:$M$6</definedName>
    <definedName name="solver_rhs3" localSheetId="13" hidden="1">'11.SOLVED-male'!$G$6:$M$6</definedName>
    <definedName name="solver_rhs3" localSheetId="5" hidden="1">'3.Guesswork1-female'!$G$6:$M$6</definedName>
    <definedName name="solver_rhs3" localSheetId="6" hidden="1">'4.Guesswork2-female'!$G$6:$M$6</definedName>
    <definedName name="solver_rhs3" localSheetId="7" hidden="1">'5.Guesswork1-male'!$G$6:$M$6</definedName>
    <definedName name="solver_rhs3" localSheetId="8" hidden="1">'6.Guesswork2-male'!$G$6:$M$6</definedName>
    <definedName name="solver_rhs3" localSheetId="19" hidden="1">1.26</definedName>
    <definedName name="solver_rhs3" localSheetId="18" hidden="1">1.26</definedName>
    <definedName name="solver_rhs4" localSheetId="12" hidden="1">'10.SOLVED-female'!$G$5:$Y$5</definedName>
    <definedName name="solver_rhs4" localSheetId="13" hidden="1">'11.SOLVED-male'!$G$5:$Y$5</definedName>
    <definedName name="solver_rhs4" localSheetId="5" hidden="1">'3.Guesswork1-female'!$G$5:$Y$5</definedName>
    <definedName name="solver_rhs4" localSheetId="6" hidden="1">'4.Guesswork2-female'!$G$5:$Y$5</definedName>
    <definedName name="solver_rhs4" localSheetId="7" hidden="1">'5.Guesswork1-male'!$G$5:$Y$5</definedName>
    <definedName name="solver_rhs4" localSheetId="8" hidden="1">'6.Guesswork2-male'!$G$5:$Y$5</definedName>
    <definedName name="solver_rhs4" localSheetId="19" hidden="1">0.73</definedName>
    <definedName name="solver_rhs4" localSheetId="18" hidden="1">0.73</definedName>
    <definedName name="solver_rhs5" localSheetId="12" hidden="1">'10.SOLVED-female'!$Q$6:$U$6</definedName>
    <definedName name="solver_rhs5" localSheetId="13" hidden="1">'11.SOLVED-male'!$Q$6:$U$6</definedName>
    <definedName name="solver_rhs5" localSheetId="5" hidden="1">'3.Guesswork1-female'!$Q$6:$U$6</definedName>
    <definedName name="solver_rhs5" localSheetId="6" hidden="1">'4.Guesswork2-female'!$Q$6:$U$6</definedName>
    <definedName name="solver_rhs5" localSheetId="7" hidden="1">'5.Guesswork1-male'!$Q$6:$U$6</definedName>
    <definedName name="solver_rhs5" localSheetId="8" hidden="1">'6.Guesswork2-male'!$Q$6:$U$6</definedName>
    <definedName name="solver_rhs5" localSheetId="19" hidden="1">1.18</definedName>
    <definedName name="solver_rhs5" localSheetId="18" hidden="1">1.18</definedName>
    <definedName name="solver_rhs6" localSheetId="12" hidden="1">'10.SOLVED-female'!$W$6:$Z$6</definedName>
    <definedName name="solver_rhs6" localSheetId="13" hidden="1">'11.SOLVED-male'!$W$6:$Z$6</definedName>
    <definedName name="solver_rhs6" localSheetId="5" hidden="1">'3.Guesswork1-female'!$W$6:$Z$6</definedName>
    <definedName name="solver_rhs6" localSheetId="6" hidden="1">'4.Guesswork2-female'!$W$6:$Z$6</definedName>
    <definedName name="solver_rhs6" localSheetId="7" hidden="1">'5.Guesswork1-male'!$W$6:$Z$6</definedName>
    <definedName name="solver_rhs6" localSheetId="8" hidden="1">'6.Guesswork2-male'!$W$6:$Z$6</definedName>
    <definedName name="solver_rhs6" localSheetId="19" hidden="1">0.818</definedName>
    <definedName name="solver_rhs6" localSheetId="18" hidden="1">0.819</definedName>
    <definedName name="solver_rhs7" localSheetId="12" hidden="1">'10.SOLVED-female'!$C$31</definedName>
    <definedName name="solver_rhs7" localSheetId="13" hidden="1">'11.SOLVED-male'!$C$31</definedName>
    <definedName name="solver_rhs7" localSheetId="5" hidden="1">'3.Guesswork1-female'!$C$31</definedName>
    <definedName name="solver_rhs7" localSheetId="6" hidden="1">'4.Guesswork2-female'!$C$31</definedName>
    <definedName name="solver_rhs7" localSheetId="7" hidden="1">'5.Guesswork1-male'!$C$31</definedName>
    <definedName name="solver_rhs7" localSheetId="8" hidden="1">'6.Guesswork2-male'!$C$31</definedName>
    <definedName name="solver_rhs7" localSheetId="19" hidden="1">3.33</definedName>
    <definedName name="solver_rhs7" localSheetId="18" hidden="1">4.2857</definedName>
    <definedName name="solver_rhs8" localSheetId="12" hidden="1">'10.SOLVED-female'!#REF!</definedName>
    <definedName name="solver_rhs8" localSheetId="13" hidden="1">'11.SOLVED-male'!#REF!</definedName>
    <definedName name="solver_rhs8" localSheetId="5" hidden="1">'3.Guesswork1-female'!#REF!</definedName>
    <definedName name="solver_rhs8" localSheetId="6" hidden="1">'4.Guesswork2-female'!#REF!</definedName>
    <definedName name="solver_rhs8" localSheetId="7" hidden="1">'5.Guesswork1-male'!#REF!</definedName>
    <definedName name="solver_rhs8" localSheetId="8" hidden="1">'6.Guesswork2-male'!#REF!</definedName>
    <definedName name="solver_rhs8" localSheetId="19" hidden="1">1</definedName>
    <definedName name="solver_rhs8" localSheetId="18" hidden="1">1</definedName>
    <definedName name="solver_rhs9" localSheetId="12" hidden="1">'10.SOLVED-female'!#REF!</definedName>
    <definedName name="solver_rhs9" localSheetId="13" hidden="1">'11.SOLVED-male'!#REF!</definedName>
    <definedName name="solver_rhs9" localSheetId="5" hidden="1">'3.Guesswork1-female'!$C$36</definedName>
    <definedName name="solver_rhs9" localSheetId="6" hidden="1">'4.Guesswork2-female'!$C$36</definedName>
    <definedName name="solver_rhs9" localSheetId="7" hidden="1">'5.Guesswork1-male'!$C$36</definedName>
    <definedName name="solver_rhs9" localSheetId="8" hidden="1">'6.Guesswork2-male'!$C$36</definedName>
    <definedName name="solver_rhs9" localSheetId="19" hidden="1">22.22</definedName>
    <definedName name="solver_rhs9" localSheetId="18" hidden="1">26.67</definedName>
    <definedName name="solver_rlx" localSheetId="12" hidden="1">1</definedName>
    <definedName name="solver_rlx" localSheetId="13" hidden="1">1</definedName>
    <definedName name="solver_rlx" localSheetId="5" hidden="1">1</definedName>
    <definedName name="solver_rlx" localSheetId="6" hidden="1">1</definedName>
    <definedName name="solver_rlx" localSheetId="7" hidden="1">1</definedName>
    <definedName name="solver_rlx" localSheetId="8" hidden="1">1</definedName>
    <definedName name="solver_rlx" localSheetId="19" hidden="1">1</definedName>
    <definedName name="solver_rlx" localSheetId="18" hidden="1">1</definedName>
    <definedName name="solver_rsd" localSheetId="12" hidden="1">0</definedName>
    <definedName name="solver_rsd" localSheetId="13" hidden="1">0</definedName>
    <definedName name="solver_rsd" localSheetId="5" hidden="1">0</definedName>
    <definedName name="solver_rsd" localSheetId="6" hidden="1">0</definedName>
    <definedName name="solver_rsd" localSheetId="7" hidden="1">0</definedName>
    <definedName name="solver_rsd" localSheetId="8" hidden="1">0</definedName>
    <definedName name="solver_rsd" localSheetId="19" hidden="1">0</definedName>
    <definedName name="solver_rsd" localSheetId="18" hidden="1">0</definedName>
    <definedName name="solver_scl" localSheetId="12" hidden="1">2</definedName>
    <definedName name="solver_scl" localSheetId="13" hidden="1">2</definedName>
    <definedName name="solver_scl" localSheetId="5" hidden="1">2</definedName>
    <definedName name="solver_scl" localSheetId="6" hidden="1">2</definedName>
    <definedName name="solver_scl" localSheetId="7" hidden="1">2</definedName>
    <definedName name="solver_scl" localSheetId="8" hidden="1">2</definedName>
    <definedName name="solver_scl" localSheetId="19" hidden="1">2</definedName>
    <definedName name="solver_scl" localSheetId="18" hidden="1">2</definedName>
    <definedName name="solver_sho" localSheetId="12" hidden="1">2</definedName>
    <definedName name="solver_sho" localSheetId="13" hidden="1">2</definedName>
    <definedName name="solver_sho" localSheetId="5" hidden="1">2</definedName>
    <definedName name="solver_sho" localSheetId="6" hidden="1">2</definedName>
    <definedName name="solver_sho" localSheetId="7" hidden="1">2</definedName>
    <definedName name="solver_sho" localSheetId="8" hidden="1">2</definedName>
    <definedName name="solver_sho" localSheetId="19" hidden="1">2</definedName>
    <definedName name="solver_sho" localSheetId="18" hidden="1">2</definedName>
    <definedName name="solver_ssz" localSheetId="12" hidden="1">100</definedName>
    <definedName name="solver_ssz" localSheetId="13" hidden="1">100</definedName>
    <definedName name="solver_ssz" localSheetId="5" hidden="1">100</definedName>
    <definedName name="solver_ssz" localSheetId="6" hidden="1">100</definedName>
    <definedName name="solver_ssz" localSheetId="7" hidden="1">100</definedName>
    <definedName name="solver_ssz" localSheetId="8" hidden="1">100</definedName>
    <definedName name="solver_ssz" localSheetId="19" hidden="1">100</definedName>
    <definedName name="solver_ssz" localSheetId="18" hidden="1">100</definedName>
    <definedName name="solver_tim" localSheetId="12" hidden="1">2147483647</definedName>
    <definedName name="solver_tim" localSheetId="13" hidden="1">2147483647</definedName>
    <definedName name="solver_tim" localSheetId="5" hidden="1">2147483647</definedName>
    <definedName name="solver_tim" localSheetId="6" hidden="1">2147483647</definedName>
    <definedName name="solver_tim" localSheetId="7" hidden="1">2147483647</definedName>
    <definedName name="solver_tim" localSheetId="8" hidden="1">2147483647</definedName>
    <definedName name="solver_tim" localSheetId="19" hidden="1">2147483647</definedName>
    <definedName name="solver_tim" localSheetId="18" hidden="1">2147483647</definedName>
    <definedName name="solver_tol" localSheetId="12" hidden="1">0.01</definedName>
    <definedName name="solver_tol" localSheetId="13" hidden="1">0.01</definedName>
    <definedName name="solver_tol" localSheetId="5" hidden="1">0.01</definedName>
    <definedName name="solver_tol" localSheetId="6" hidden="1">0.01</definedName>
    <definedName name="solver_tol" localSheetId="7" hidden="1">0.01</definedName>
    <definedName name="solver_tol" localSheetId="8" hidden="1">0.01</definedName>
    <definedName name="solver_tol" localSheetId="19" hidden="1">0.01</definedName>
    <definedName name="solver_tol" localSheetId="18" hidden="1">0.01</definedName>
    <definedName name="solver_typ" localSheetId="12" hidden="1">2</definedName>
    <definedName name="solver_typ" localSheetId="13" hidden="1">2</definedName>
    <definedName name="solver_typ" localSheetId="5" hidden="1">2</definedName>
    <definedName name="solver_typ" localSheetId="6" hidden="1">2</definedName>
    <definedName name="solver_typ" localSheetId="7" hidden="1">2</definedName>
    <definedName name="solver_typ" localSheetId="8" hidden="1">2</definedName>
    <definedName name="solver_typ" localSheetId="19" hidden="1">2</definedName>
    <definedName name="solver_typ" localSheetId="18" hidden="1">2</definedName>
    <definedName name="solver_val" localSheetId="12" hidden="1">0</definedName>
    <definedName name="solver_val" localSheetId="13" hidden="1">0</definedName>
    <definedName name="solver_val" localSheetId="5" hidden="1">0</definedName>
    <definedName name="solver_val" localSheetId="6" hidden="1">0</definedName>
    <definedName name="solver_val" localSheetId="7" hidden="1">0</definedName>
    <definedName name="solver_val" localSheetId="8" hidden="1">0</definedName>
    <definedName name="solver_val" localSheetId="19" hidden="1">0</definedName>
    <definedName name="solver_val" localSheetId="18" hidden="1">0</definedName>
    <definedName name="solver_ver" localSheetId="12" hidden="1">2</definedName>
    <definedName name="solver_ver" localSheetId="13" hidden="1">2</definedName>
    <definedName name="solver_ver" localSheetId="5" hidden="1">2</definedName>
    <definedName name="solver_ver" localSheetId="6" hidden="1">2</definedName>
    <definedName name="solver_ver" localSheetId="7" hidden="1">2</definedName>
    <definedName name="solver_ver" localSheetId="8" hidden="1">2</definedName>
    <definedName name="solver_ver" localSheetId="19" hidden="1">2</definedName>
    <definedName name="solver_ver" localSheetId="18" hidden="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XFD1048550" i="50" l="1" a="1"/>
  <c r="XFD1048550" i="50" s="1"/>
  <c r="XFD1048551" i="50" a="1"/>
  <c r="XFD1048551" i="50" s="1"/>
  <c r="XFD1048552" i="50"/>
  <c r="XFD1048553" i="50"/>
  <c r="XFD1048554" i="50"/>
  <c r="XFD1048555" i="50"/>
  <c r="J12" i="47"/>
  <c r="I12" i="47"/>
  <c r="H12" i="47"/>
  <c r="J10" i="47"/>
  <c r="I10" i="47"/>
  <c r="H10" i="47"/>
  <c r="J9" i="47"/>
  <c r="I9" i="47"/>
  <c r="H9" i="47"/>
  <c r="J8" i="47"/>
  <c r="I8" i="47"/>
  <c r="H8" i="47"/>
  <c r="J6" i="47"/>
  <c r="I6" i="47"/>
  <c r="H6" i="47"/>
  <c r="J4" i="47"/>
  <c r="I4" i="47"/>
  <c r="J3" i="47"/>
  <c r="I3" i="47"/>
  <c r="H4" i="47"/>
  <c r="H3" i="47"/>
  <c r="A29" i="48"/>
  <c r="Y44" i="48" l="1"/>
  <c r="W43" i="48"/>
  <c r="I5" i="47"/>
  <c r="H5" i="47"/>
  <c r="A37" i="48"/>
  <c r="AA6" i="48"/>
  <c r="AA7" i="48"/>
  <c r="AA8" i="48"/>
  <c r="AA9" i="48"/>
  <c r="AA10" i="48"/>
  <c r="AA11" i="48"/>
  <c r="AA12" i="48"/>
  <c r="AA13" i="48"/>
  <c r="AA14" i="48"/>
  <c r="AA15" i="48"/>
  <c r="AA16" i="48"/>
  <c r="AA17" i="48"/>
  <c r="AA18" i="48"/>
  <c r="AA19" i="48"/>
  <c r="AA20" i="48"/>
  <c r="AA21" i="48"/>
  <c r="AA22" i="48"/>
  <c r="AA23" i="48"/>
  <c r="AA24" i="48"/>
  <c r="AA25" i="48"/>
  <c r="AA27" i="48"/>
  <c r="AA28" i="48"/>
  <c r="AA29" i="48"/>
  <c r="AA30" i="48"/>
  <c r="AA31" i="48"/>
  <c r="AA32" i="48"/>
  <c r="AA33" i="48"/>
  <c r="AA34" i="48"/>
  <c r="AA35" i="48"/>
  <c r="AA36" i="48"/>
  <c r="AA37" i="48"/>
  <c r="AA38" i="48"/>
  <c r="AA40" i="48"/>
  <c r="AA41" i="48"/>
  <c r="AA42" i="48"/>
  <c r="AA43" i="48"/>
  <c r="AA44" i="48"/>
  <c r="AA45" i="48"/>
  <c r="AA46" i="48"/>
  <c r="AA47" i="48"/>
  <c r="AA48" i="48"/>
  <c r="AA49" i="48"/>
  <c r="AA50" i="48"/>
  <c r="AA52" i="48"/>
  <c r="AA53" i="48"/>
  <c r="AA54" i="48"/>
  <c r="AA55" i="48"/>
  <c r="AA56" i="48"/>
  <c r="AA57" i="48"/>
  <c r="AA58" i="48"/>
  <c r="AA59" i="48"/>
  <c r="AA61" i="48"/>
  <c r="AA62" i="48"/>
  <c r="AA63" i="48"/>
  <c r="AA64" i="48"/>
  <c r="AA65" i="48"/>
  <c r="AA66" i="48"/>
  <c r="AA67" i="48"/>
  <c r="AA68" i="48"/>
  <c r="AA5" i="48"/>
  <c r="Z6" i="48"/>
  <c r="Z7" i="48"/>
  <c r="Z8" i="48"/>
  <c r="Z9" i="48"/>
  <c r="Z10" i="48"/>
  <c r="Z11" i="48"/>
  <c r="Z12" i="48"/>
  <c r="Z13" i="48"/>
  <c r="Z14" i="48"/>
  <c r="Z15" i="48"/>
  <c r="Z16" i="48"/>
  <c r="Z17" i="48"/>
  <c r="Z18" i="48"/>
  <c r="Z19" i="48"/>
  <c r="Z20" i="48"/>
  <c r="Z21" i="48"/>
  <c r="Z22" i="48"/>
  <c r="Z23" i="48"/>
  <c r="Z24" i="48"/>
  <c r="Z25" i="48"/>
  <c r="Z27" i="48"/>
  <c r="Z28" i="48"/>
  <c r="Z29" i="48"/>
  <c r="Z30" i="48"/>
  <c r="Z31" i="48"/>
  <c r="Z32" i="48"/>
  <c r="Z33" i="48"/>
  <c r="Z34" i="48"/>
  <c r="Z35" i="48"/>
  <c r="Z36" i="48"/>
  <c r="Z37" i="48"/>
  <c r="Z38" i="48"/>
  <c r="Z40" i="48"/>
  <c r="Z41" i="48"/>
  <c r="Z42" i="48"/>
  <c r="Z43" i="48"/>
  <c r="Z44" i="48"/>
  <c r="Z45" i="48"/>
  <c r="Z46" i="48"/>
  <c r="Z47" i="48"/>
  <c r="Z48" i="48"/>
  <c r="Z49" i="48"/>
  <c r="Z50" i="48"/>
  <c r="Z52" i="48"/>
  <c r="Z53" i="48"/>
  <c r="Z54" i="48"/>
  <c r="Z55" i="48"/>
  <c r="Z56" i="48"/>
  <c r="Z57" i="48"/>
  <c r="Z58" i="48"/>
  <c r="Z59" i="48"/>
  <c r="Z61" i="48"/>
  <c r="Z62" i="48"/>
  <c r="Z63" i="48"/>
  <c r="Z64" i="48"/>
  <c r="Z65" i="48"/>
  <c r="Z66" i="48"/>
  <c r="Z67" i="48"/>
  <c r="Z68" i="48"/>
  <c r="Y6" i="48"/>
  <c r="Y7" i="48"/>
  <c r="Y8" i="48"/>
  <c r="Y9" i="48"/>
  <c r="Y10" i="48"/>
  <c r="Y11" i="48"/>
  <c r="Y12" i="48"/>
  <c r="Y13" i="48"/>
  <c r="Y14" i="48"/>
  <c r="Y15" i="48"/>
  <c r="Y16" i="48"/>
  <c r="Y17" i="48"/>
  <c r="Y18" i="48"/>
  <c r="Y19" i="48"/>
  <c r="Y20" i="48"/>
  <c r="Y21" i="48"/>
  <c r="Y22" i="48"/>
  <c r="Y23" i="48"/>
  <c r="Y24" i="48"/>
  <c r="Y25" i="48"/>
  <c r="Y27" i="48"/>
  <c r="Y28" i="48"/>
  <c r="Y29" i="48"/>
  <c r="Y30" i="48"/>
  <c r="Y31" i="48"/>
  <c r="Y32" i="48"/>
  <c r="Y33" i="48"/>
  <c r="Y34" i="48"/>
  <c r="Y35" i="48"/>
  <c r="Y36" i="48"/>
  <c r="Y37" i="48"/>
  <c r="Y38" i="48"/>
  <c r="Y40" i="48"/>
  <c r="Y41" i="48"/>
  <c r="Y42" i="48"/>
  <c r="Y43" i="48"/>
  <c r="Y45" i="48"/>
  <c r="Y46" i="48"/>
  <c r="Y47" i="48"/>
  <c r="Y48" i="48"/>
  <c r="Y49" i="48"/>
  <c r="Y50" i="48"/>
  <c r="Y52" i="48"/>
  <c r="Y53" i="48"/>
  <c r="Y54" i="48"/>
  <c r="Y55" i="48"/>
  <c r="Y56" i="48"/>
  <c r="Y57" i="48"/>
  <c r="Y58" i="48"/>
  <c r="Y59" i="48"/>
  <c r="Y61" i="48"/>
  <c r="Y62" i="48"/>
  <c r="Y63" i="48"/>
  <c r="Y64" i="48"/>
  <c r="Y65" i="48"/>
  <c r="Y66" i="48"/>
  <c r="Y67" i="48"/>
  <c r="Y68" i="48"/>
  <c r="X6" i="48"/>
  <c r="X7" i="48"/>
  <c r="X8" i="48"/>
  <c r="X9" i="48"/>
  <c r="X10" i="48"/>
  <c r="X11" i="48"/>
  <c r="X12" i="48"/>
  <c r="X13" i="48"/>
  <c r="X14" i="48"/>
  <c r="X15" i="48"/>
  <c r="X16" i="48"/>
  <c r="X17" i="48"/>
  <c r="X18" i="48"/>
  <c r="X19" i="48"/>
  <c r="X20" i="48"/>
  <c r="X21" i="48"/>
  <c r="X22" i="48"/>
  <c r="X23" i="48"/>
  <c r="X24" i="48"/>
  <c r="X25" i="48"/>
  <c r="X27" i="48"/>
  <c r="X28" i="48"/>
  <c r="X29" i="48"/>
  <c r="X30" i="48"/>
  <c r="X31" i="48"/>
  <c r="X32" i="48"/>
  <c r="X33" i="48"/>
  <c r="X34" i="48"/>
  <c r="X35" i="48"/>
  <c r="X36" i="48"/>
  <c r="X37" i="48"/>
  <c r="X38" i="48"/>
  <c r="X40" i="48"/>
  <c r="X41" i="48"/>
  <c r="X42" i="48"/>
  <c r="X43" i="48"/>
  <c r="X44" i="48"/>
  <c r="X45" i="48"/>
  <c r="X46" i="48"/>
  <c r="X47" i="48"/>
  <c r="X48" i="48"/>
  <c r="X49" i="48"/>
  <c r="X50" i="48"/>
  <c r="X52" i="48"/>
  <c r="X53" i="48"/>
  <c r="X54" i="48"/>
  <c r="X55" i="48"/>
  <c r="X56" i="48"/>
  <c r="X57" i="48"/>
  <c r="X58" i="48"/>
  <c r="X59" i="48"/>
  <c r="X61" i="48"/>
  <c r="X62" i="48"/>
  <c r="X63" i="48"/>
  <c r="X64" i="48"/>
  <c r="X65" i="48"/>
  <c r="X66" i="48"/>
  <c r="X67" i="48"/>
  <c r="X68" i="48"/>
  <c r="W6" i="48"/>
  <c r="W7" i="48"/>
  <c r="W8" i="48"/>
  <c r="W9" i="48"/>
  <c r="W10" i="48"/>
  <c r="W11" i="48"/>
  <c r="W12" i="48"/>
  <c r="W13" i="48"/>
  <c r="W14" i="48"/>
  <c r="W15" i="48"/>
  <c r="W16" i="48"/>
  <c r="W17" i="48"/>
  <c r="W18" i="48"/>
  <c r="W19" i="48"/>
  <c r="W20" i="48"/>
  <c r="W21" i="48"/>
  <c r="W22" i="48"/>
  <c r="W23" i="48"/>
  <c r="W24" i="48"/>
  <c r="W25" i="48"/>
  <c r="W27" i="48"/>
  <c r="W28" i="48"/>
  <c r="W29" i="48"/>
  <c r="W30" i="48"/>
  <c r="W31" i="48"/>
  <c r="W32" i="48"/>
  <c r="W33" i="48"/>
  <c r="W34" i="48"/>
  <c r="W35" i="48"/>
  <c r="W36" i="48"/>
  <c r="W37" i="48"/>
  <c r="W38" i="48"/>
  <c r="W40" i="48"/>
  <c r="W41" i="48"/>
  <c r="W42" i="48"/>
  <c r="W44" i="48"/>
  <c r="W45" i="48"/>
  <c r="W46" i="48"/>
  <c r="W47" i="48"/>
  <c r="W48" i="48"/>
  <c r="W49" i="48"/>
  <c r="W50" i="48"/>
  <c r="W52" i="48"/>
  <c r="W53" i="48"/>
  <c r="W54" i="48"/>
  <c r="W55" i="48"/>
  <c r="W56" i="48"/>
  <c r="W57" i="48"/>
  <c r="W58" i="48"/>
  <c r="W59" i="48"/>
  <c r="W61" i="48"/>
  <c r="W62" i="48"/>
  <c r="W63" i="48"/>
  <c r="W64" i="48"/>
  <c r="W65" i="48"/>
  <c r="W66" i="48"/>
  <c r="W67" i="48"/>
  <c r="W68" i="48"/>
  <c r="V6" i="48"/>
  <c r="V7" i="48"/>
  <c r="V8" i="48"/>
  <c r="V9" i="48"/>
  <c r="V10" i="48"/>
  <c r="V11" i="48"/>
  <c r="V12" i="48"/>
  <c r="V13" i="48"/>
  <c r="V14" i="48"/>
  <c r="V15" i="48"/>
  <c r="V16" i="48"/>
  <c r="V17" i="48"/>
  <c r="V18" i="48"/>
  <c r="V19" i="48"/>
  <c r="V20" i="48"/>
  <c r="V21" i="48"/>
  <c r="V22" i="48"/>
  <c r="V23" i="48"/>
  <c r="V24" i="48"/>
  <c r="V25" i="48"/>
  <c r="V27" i="48"/>
  <c r="V28" i="48"/>
  <c r="V29" i="48"/>
  <c r="V30" i="48"/>
  <c r="V31" i="48"/>
  <c r="V32" i="48"/>
  <c r="V33" i="48"/>
  <c r="V34" i="48"/>
  <c r="V35" i="48"/>
  <c r="V36" i="48"/>
  <c r="V37" i="48"/>
  <c r="V38" i="48"/>
  <c r="V40" i="48"/>
  <c r="V41" i="48"/>
  <c r="V42" i="48"/>
  <c r="V43" i="48"/>
  <c r="V44" i="48"/>
  <c r="V45" i="48"/>
  <c r="V46" i="48"/>
  <c r="V47" i="48"/>
  <c r="V48" i="48"/>
  <c r="V49" i="48"/>
  <c r="V50" i="48"/>
  <c r="V52" i="48"/>
  <c r="V53" i="48"/>
  <c r="V54" i="48"/>
  <c r="V55" i="48"/>
  <c r="V56" i="48"/>
  <c r="V57" i="48"/>
  <c r="V58" i="48"/>
  <c r="V59" i="48"/>
  <c r="V61" i="48"/>
  <c r="V62" i="48"/>
  <c r="V63" i="48"/>
  <c r="V64" i="48"/>
  <c r="V65" i="48"/>
  <c r="V66" i="48"/>
  <c r="V67" i="48"/>
  <c r="V68" i="48"/>
  <c r="U6" i="48"/>
  <c r="U7" i="48"/>
  <c r="U8" i="48"/>
  <c r="U9" i="48"/>
  <c r="U10" i="48"/>
  <c r="U11" i="48"/>
  <c r="U12" i="48"/>
  <c r="U13" i="48"/>
  <c r="U14" i="48"/>
  <c r="U15" i="48"/>
  <c r="U16" i="48"/>
  <c r="U17" i="48"/>
  <c r="U18" i="48"/>
  <c r="U19" i="48"/>
  <c r="U20" i="48"/>
  <c r="U21" i="48"/>
  <c r="U22" i="48"/>
  <c r="U23" i="48"/>
  <c r="U24" i="48"/>
  <c r="U25" i="48"/>
  <c r="U27" i="48"/>
  <c r="U28" i="48"/>
  <c r="U29" i="48"/>
  <c r="U30" i="48"/>
  <c r="U31" i="48"/>
  <c r="U32" i="48"/>
  <c r="U33" i="48"/>
  <c r="U34" i="48"/>
  <c r="U35" i="48"/>
  <c r="U36" i="48"/>
  <c r="U37" i="48"/>
  <c r="U38" i="48"/>
  <c r="U40" i="48"/>
  <c r="U41" i="48"/>
  <c r="U42" i="48"/>
  <c r="U43" i="48"/>
  <c r="U44" i="48"/>
  <c r="U45" i="48"/>
  <c r="U46" i="48"/>
  <c r="U47" i="48"/>
  <c r="U48" i="48"/>
  <c r="U49" i="48"/>
  <c r="U50" i="48"/>
  <c r="U52" i="48"/>
  <c r="U53" i="48"/>
  <c r="U54" i="48"/>
  <c r="U55" i="48"/>
  <c r="U56" i="48"/>
  <c r="U57" i="48"/>
  <c r="U58" i="48"/>
  <c r="U59" i="48"/>
  <c r="U61" i="48"/>
  <c r="U62" i="48"/>
  <c r="U63" i="48"/>
  <c r="U64" i="48"/>
  <c r="U65" i="48"/>
  <c r="U66" i="48"/>
  <c r="U67" i="48"/>
  <c r="U68" i="48"/>
  <c r="T6" i="48"/>
  <c r="T7" i="48"/>
  <c r="T8" i="48"/>
  <c r="T9" i="48"/>
  <c r="T10" i="48"/>
  <c r="T11" i="48"/>
  <c r="T12" i="48"/>
  <c r="T13" i="48"/>
  <c r="T14" i="48"/>
  <c r="T15" i="48"/>
  <c r="T16" i="48"/>
  <c r="T17" i="48"/>
  <c r="T18" i="48"/>
  <c r="T19" i="48"/>
  <c r="T20" i="48"/>
  <c r="T21" i="48"/>
  <c r="T22" i="48"/>
  <c r="T23" i="48"/>
  <c r="T24" i="48"/>
  <c r="T25" i="48"/>
  <c r="T27" i="48"/>
  <c r="T28" i="48"/>
  <c r="T29" i="48"/>
  <c r="T30" i="48"/>
  <c r="T31" i="48"/>
  <c r="T32" i="48"/>
  <c r="T33" i="48"/>
  <c r="T34" i="48"/>
  <c r="T35" i="48"/>
  <c r="T36" i="48"/>
  <c r="T37" i="48"/>
  <c r="T38" i="48"/>
  <c r="T40" i="48"/>
  <c r="T41" i="48"/>
  <c r="T42" i="48"/>
  <c r="T43" i="48"/>
  <c r="T44" i="48"/>
  <c r="T45" i="48"/>
  <c r="T46" i="48"/>
  <c r="T47" i="48"/>
  <c r="T48" i="48"/>
  <c r="T49" i="48"/>
  <c r="T50" i="48"/>
  <c r="T52" i="48"/>
  <c r="T53" i="48"/>
  <c r="T54" i="48"/>
  <c r="T55" i="48"/>
  <c r="T56" i="48"/>
  <c r="T57" i="48"/>
  <c r="T58" i="48"/>
  <c r="T59" i="48"/>
  <c r="T61" i="48"/>
  <c r="T62" i="48"/>
  <c r="T63" i="48"/>
  <c r="T64" i="48"/>
  <c r="T65" i="48"/>
  <c r="T66" i="48"/>
  <c r="T67" i="48"/>
  <c r="T68" i="48"/>
  <c r="S6" i="48"/>
  <c r="S7" i="48"/>
  <c r="S8" i="48"/>
  <c r="S9" i="48"/>
  <c r="S10" i="48"/>
  <c r="S11" i="48"/>
  <c r="S12" i="48"/>
  <c r="S13" i="48"/>
  <c r="S14" i="48"/>
  <c r="S15" i="48"/>
  <c r="S16" i="48"/>
  <c r="S17" i="48"/>
  <c r="S18" i="48"/>
  <c r="S19" i="48"/>
  <c r="S20" i="48"/>
  <c r="S21" i="48"/>
  <c r="S22" i="48"/>
  <c r="S23" i="48"/>
  <c r="S24" i="48"/>
  <c r="S25" i="48"/>
  <c r="S27" i="48"/>
  <c r="S28" i="48"/>
  <c r="S29" i="48"/>
  <c r="S30" i="48"/>
  <c r="S31" i="48"/>
  <c r="S32" i="48"/>
  <c r="S33" i="48"/>
  <c r="S34" i="48"/>
  <c r="S35" i="48"/>
  <c r="S36" i="48"/>
  <c r="S37" i="48"/>
  <c r="S38" i="48"/>
  <c r="S40" i="48"/>
  <c r="S41" i="48"/>
  <c r="S42" i="48"/>
  <c r="S43" i="48"/>
  <c r="S44" i="48"/>
  <c r="S45" i="48"/>
  <c r="S46" i="48"/>
  <c r="S47" i="48"/>
  <c r="S48" i="48"/>
  <c r="S49" i="48"/>
  <c r="S50" i="48"/>
  <c r="S52" i="48"/>
  <c r="S53" i="48"/>
  <c r="S54" i="48"/>
  <c r="S55" i="48"/>
  <c r="S56" i="48"/>
  <c r="S57" i="48"/>
  <c r="S58" i="48"/>
  <c r="S59" i="48"/>
  <c r="S61" i="48"/>
  <c r="S62" i="48"/>
  <c r="S63" i="48"/>
  <c r="S64" i="48"/>
  <c r="S65" i="48"/>
  <c r="S66" i="48"/>
  <c r="S67" i="48"/>
  <c r="S68" i="48"/>
  <c r="R6" i="48"/>
  <c r="R7" i="48"/>
  <c r="R8" i="48"/>
  <c r="R9" i="48"/>
  <c r="R10" i="48"/>
  <c r="R11" i="48"/>
  <c r="R12" i="48"/>
  <c r="R13" i="48"/>
  <c r="R14" i="48"/>
  <c r="R15" i="48"/>
  <c r="R16" i="48"/>
  <c r="R17" i="48"/>
  <c r="R18" i="48"/>
  <c r="R19" i="48"/>
  <c r="R20" i="48"/>
  <c r="R21" i="48"/>
  <c r="R22" i="48"/>
  <c r="R23" i="48"/>
  <c r="R24" i="48"/>
  <c r="R25" i="48"/>
  <c r="R27" i="48"/>
  <c r="R28" i="48"/>
  <c r="R29" i="48"/>
  <c r="R30" i="48"/>
  <c r="R31" i="48"/>
  <c r="R32" i="48"/>
  <c r="R33" i="48"/>
  <c r="R34" i="48"/>
  <c r="R35" i="48"/>
  <c r="R36" i="48"/>
  <c r="R37" i="48"/>
  <c r="R38" i="48"/>
  <c r="R40" i="48"/>
  <c r="R41" i="48"/>
  <c r="R42" i="48"/>
  <c r="R43" i="48"/>
  <c r="R44" i="48"/>
  <c r="R45" i="48"/>
  <c r="R46" i="48"/>
  <c r="R47" i="48"/>
  <c r="R48" i="48"/>
  <c r="R49" i="48"/>
  <c r="R50" i="48"/>
  <c r="R52" i="48"/>
  <c r="R53" i="48"/>
  <c r="R54" i="48"/>
  <c r="R55" i="48"/>
  <c r="R56" i="48"/>
  <c r="R57" i="48"/>
  <c r="R58" i="48"/>
  <c r="R59" i="48"/>
  <c r="R61" i="48"/>
  <c r="R62" i="48"/>
  <c r="R63" i="48"/>
  <c r="R64" i="48"/>
  <c r="R65" i="48"/>
  <c r="R66" i="48"/>
  <c r="R67" i="48"/>
  <c r="R68" i="48"/>
  <c r="Q6" i="48"/>
  <c r="Q7" i="48"/>
  <c r="Q8" i="48"/>
  <c r="Q9" i="48"/>
  <c r="Q10" i="48"/>
  <c r="Q11" i="48"/>
  <c r="Q12" i="48"/>
  <c r="Q13" i="48"/>
  <c r="Q14" i="48"/>
  <c r="Q15" i="48"/>
  <c r="Q16" i="48"/>
  <c r="Q17" i="48"/>
  <c r="Q18" i="48"/>
  <c r="Q19" i="48"/>
  <c r="Q20" i="48"/>
  <c r="Q21" i="48"/>
  <c r="Q22" i="48"/>
  <c r="Q23" i="48"/>
  <c r="Q24" i="48"/>
  <c r="Q25" i="48"/>
  <c r="Q27" i="48"/>
  <c r="Q28" i="48"/>
  <c r="Q29" i="48"/>
  <c r="Q30" i="48"/>
  <c r="Q31" i="48"/>
  <c r="Q32" i="48"/>
  <c r="Q33" i="48"/>
  <c r="Q34" i="48"/>
  <c r="Q35" i="48"/>
  <c r="Q36" i="48"/>
  <c r="Q37" i="48"/>
  <c r="Q38" i="48"/>
  <c r="Q40" i="48"/>
  <c r="Q41" i="48"/>
  <c r="Q42" i="48"/>
  <c r="Q43" i="48"/>
  <c r="Q44" i="48"/>
  <c r="Q45" i="48"/>
  <c r="Q46" i="48"/>
  <c r="Q47" i="48"/>
  <c r="Q48" i="48"/>
  <c r="Q49" i="48"/>
  <c r="Q50" i="48"/>
  <c r="Q52" i="48"/>
  <c r="Q53" i="48"/>
  <c r="Q54" i="48"/>
  <c r="Q55" i="48"/>
  <c r="Q56" i="48"/>
  <c r="Q57" i="48"/>
  <c r="Q58" i="48"/>
  <c r="Q59" i="48"/>
  <c r="Q61" i="48"/>
  <c r="Q62" i="48"/>
  <c r="Q63" i="48"/>
  <c r="Q64" i="48"/>
  <c r="Q65" i="48"/>
  <c r="Q66" i="48"/>
  <c r="Q67" i="48"/>
  <c r="Q68" i="48"/>
  <c r="P6" i="48"/>
  <c r="P7" i="48"/>
  <c r="P8" i="48"/>
  <c r="P9" i="48"/>
  <c r="P10" i="48"/>
  <c r="P11" i="48"/>
  <c r="P12" i="48"/>
  <c r="P13" i="48"/>
  <c r="P14" i="48"/>
  <c r="P15" i="48"/>
  <c r="P16" i="48"/>
  <c r="P17" i="48"/>
  <c r="P18" i="48"/>
  <c r="P19" i="48"/>
  <c r="P20" i="48"/>
  <c r="P21" i="48"/>
  <c r="P22" i="48"/>
  <c r="P23" i="48"/>
  <c r="P24" i="48"/>
  <c r="P25" i="48"/>
  <c r="P27" i="48"/>
  <c r="P28" i="48"/>
  <c r="P29" i="48"/>
  <c r="P30" i="48"/>
  <c r="P31" i="48"/>
  <c r="P32" i="48"/>
  <c r="P33" i="48"/>
  <c r="P34" i="48"/>
  <c r="P35" i="48"/>
  <c r="P36" i="48"/>
  <c r="P37" i="48"/>
  <c r="P38" i="48"/>
  <c r="P40" i="48"/>
  <c r="P41" i="48"/>
  <c r="P42" i="48"/>
  <c r="P43" i="48"/>
  <c r="P44" i="48"/>
  <c r="P45" i="48"/>
  <c r="P46" i="48"/>
  <c r="P47" i="48"/>
  <c r="P48" i="48"/>
  <c r="P49" i="48"/>
  <c r="P50" i="48"/>
  <c r="P52" i="48"/>
  <c r="P53" i="48"/>
  <c r="P54" i="48"/>
  <c r="P55" i="48"/>
  <c r="P56" i="48"/>
  <c r="P57" i="48"/>
  <c r="P58" i="48"/>
  <c r="P59" i="48"/>
  <c r="P61" i="48"/>
  <c r="P62" i="48"/>
  <c r="P63" i="48"/>
  <c r="P64" i="48"/>
  <c r="P65" i="48"/>
  <c r="P66" i="48"/>
  <c r="P67" i="48"/>
  <c r="P68" i="48"/>
  <c r="O6" i="48"/>
  <c r="O7" i="48"/>
  <c r="O8" i="48"/>
  <c r="O9" i="48"/>
  <c r="O10" i="48"/>
  <c r="O11" i="48"/>
  <c r="O12" i="48"/>
  <c r="O13" i="48"/>
  <c r="O14" i="48"/>
  <c r="O15" i="48"/>
  <c r="O16" i="48"/>
  <c r="O17" i="48"/>
  <c r="O18" i="48"/>
  <c r="O19" i="48"/>
  <c r="O20" i="48"/>
  <c r="O21" i="48"/>
  <c r="O22" i="48"/>
  <c r="O23" i="48"/>
  <c r="O24" i="48"/>
  <c r="O25" i="48"/>
  <c r="O27" i="48"/>
  <c r="O28" i="48"/>
  <c r="O29" i="48"/>
  <c r="O30" i="48"/>
  <c r="O31" i="48"/>
  <c r="O32" i="48"/>
  <c r="O33" i="48"/>
  <c r="O34" i="48"/>
  <c r="O35" i="48"/>
  <c r="O36" i="48"/>
  <c r="O37" i="48"/>
  <c r="O38" i="48"/>
  <c r="O40" i="48"/>
  <c r="O41" i="48"/>
  <c r="O42" i="48"/>
  <c r="O43" i="48"/>
  <c r="O44" i="48"/>
  <c r="O45" i="48"/>
  <c r="O46" i="48"/>
  <c r="O47" i="48"/>
  <c r="O48" i="48"/>
  <c r="O49" i="48"/>
  <c r="O50" i="48"/>
  <c r="O52" i="48"/>
  <c r="O53" i="48"/>
  <c r="O54" i="48"/>
  <c r="O55" i="48"/>
  <c r="O56" i="48"/>
  <c r="O57" i="48"/>
  <c r="O58" i="48"/>
  <c r="O59" i="48"/>
  <c r="O61" i="48"/>
  <c r="O62" i="48"/>
  <c r="O63" i="48"/>
  <c r="O64" i="48"/>
  <c r="O65" i="48"/>
  <c r="O66" i="48"/>
  <c r="O67" i="48"/>
  <c r="O68" i="48"/>
  <c r="N6" i="48"/>
  <c r="N7" i="48"/>
  <c r="N8" i="48"/>
  <c r="N9" i="48"/>
  <c r="N10" i="48"/>
  <c r="N11" i="48"/>
  <c r="N12" i="48"/>
  <c r="N13" i="48"/>
  <c r="N14" i="48"/>
  <c r="N15" i="48"/>
  <c r="N16" i="48"/>
  <c r="N17" i="48"/>
  <c r="N18" i="48"/>
  <c r="N19" i="48"/>
  <c r="N20" i="48"/>
  <c r="N21" i="48"/>
  <c r="N22" i="48"/>
  <c r="N23" i="48"/>
  <c r="N24" i="48"/>
  <c r="N25" i="48"/>
  <c r="N27" i="48"/>
  <c r="N28" i="48"/>
  <c r="N29" i="48"/>
  <c r="N30" i="48"/>
  <c r="N31" i="48"/>
  <c r="N32" i="48"/>
  <c r="N33" i="48"/>
  <c r="N34" i="48"/>
  <c r="N35" i="48"/>
  <c r="N36" i="48"/>
  <c r="N37" i="48"/>
  <c r="N38" i="48"/>
  <c r="N40" i="48"/>
  <c r="N41" i="48"/>
  <c r="N42" i="48"/>
  <c r="N43" i="48"/>
  <c r="N44" i="48"/>
  <c r="N45" i="48"/>
  <c r="N46" i="48"/>
  <c r="N47" i="48"/>
  <c r="N48" i="48"/>
  <c r="N49" i="48"/>
  <c r="N50" i="48"/>
  <c r="N52" i="48"/>
  <c r="N53" i="48"/>
  <c r="N54" i="48"/>
  <c r="N55" i="48"/>
  <c r="N56" i="48"/>
  <c r="N57" i="48"/>
  <c r="N58" i="48"/>
  <c r="N59" i="48"/>
  <c r="N61" i="48"/>
  <c r="N62" i="48"/>
  <c r="N63" i="48"/>
  <c r="N64" i="48"/>
  <c r="N65" i="48"/>
  <c r="N66" i="48"/>
  <c r="N67" i="48"/>
  <c r="N68" i="48"/>
  <c r="M6" i="48"/>
  <c r="M7" i="48"/>
  <c r="M8" i="48"/>
  <c r="M9" i="48"/>
  <c r="M10" i="48"/>
  <c r="M11" i="48"/>
  <c r="M12" i="48"/>
  <c r="M13" i="48"/>
  <c r="M14" i="48"/>
  <c r="M15" i="48"/>
  <c r="M16" i="48"/>
  <c r="M17" i="48"/>
  <c r="M18" i="48"/>
  <c r="M19" i="48"/>
  <c r="M20" i="48"/>
  <c r="M21" i="48"/>
  <c r="M22" i="48"/>
  <c r="M23" i="48"/>
  <c r="M24" i="48"/>
  <c r="M25" i="48"/>
  <c r="M27" i="48"/>
  <c r="M28" i="48"/>
  <c r="M29" i="48"/>
  <c r="M30" i="48"/>
  <c r="M31" i="48"/>
  <c r="M32" i="48"/>
  <c r="M33" i="48"/>
  <c r="M34" i="48"/>
  <c r="M35" i="48"/>
  <c r="M36" i="48"/>
  <c r="M37" i="48"/>
  <c r="M38" i="48"/>
  <c r="M40" i="48"/>
  <c r="M41" i="48"/>
  <c r="M42" i="48"/>
  <c r="M43" i="48"/>
  <c r="M44" i="48"/>
  <c r="M45" i="48"/>
  <c r="M46" i="48"/>
  <c r="M47" i="48"/>
  <c r="M48" i="48"/>
  <c r="M49" i="48"/>
  <c r="M50" i="48"/>
  <c r="M52" i="48"/>
  <c r="M53" i="48"/>
  <c r="M54" i="48"/>
  <c r="M55" i="48"/>
  <c r="M56" i="48"/>
  <c r="M57" i="48"/>
  <c r="M58" i="48"/>
  <c r="M59" i="48"/>
  <c r="M61" i="48"/>
  <c r="M62" i="48"/>
  <c r="M63" i="48"/>
  <c r="M64" i="48"/>
  <c r="M65" i="48"/>
  <c r="M66" i="48"/>
  <c r="M67" i="48"/>
  <c r="M68" i="48"/>
  <c r="L6" i="48"/>
  <c r="L7" i="48"/>
  <c r="L8" i="48"/>
  <c r="L9" i="48"/>
  <c r="L10" i="48"/>
  <c r="L11" i="48"/>
  <c r="L12" i="48"/>
  <c r="L13" i="48"/>
  <c r="L14" i="48"/>
  <c r="L15" i="48"/>
  <c r="L16" i="48"/>
  <c r="L17" i="48"/>
  <c r="L18" i="48"/>
  <c r="L19" i="48"/>
  <c r="L20" i="48"/>
  <c r="L21" i="48"/>
  <c r="L22" i="48"/>
  <c r="L23" i="48"/>
  <c r="L24" i="48"/>
  <c r="L25" i="48"/>
  <c r="L27" i="48"/>
  <c r="L28" i="48"/>
  <c r="L29" i="48"/>
  <c r="L30" i="48"/>
  <c r="L31" i="48"/>
  <c r="L32" i="48"/>
  <c r="L33" i="48"/>
  <c r="L34" i="48"/>
  <c r="L35" i="48"/>
  <c r="L36" i="48"/>
  <c r="L37" i="48"/>
  <c r="L38" i="48"/>
  <c r="L40" i="48"/>
  <c r="L41" i="48"/>
  <c r="L42" i="48"/>
  <c r="L43" i="48"/>
  <c r="L44" i="48"/>
  <c r="L45" i="48"/>
  <c r="L46" i="48"/>
  <c r="L47" i="48"/>
  <c r="L48" i="48"/>
  <c r="L49" i="48"/>
  <c r="L50" i="48"/>
  <c r="L52" i="48"/>
  <c r="L53" i="48"/>
  <c r="L54" i="48"/>
  <c r="L55" i="48"/>
  <c r="L56" i="48"/>
  <c r="L57" i="48"/>
  <c r="L58" i="48"/>
  <c r="L59" i="48"/>
  <c r="L61" i="48"/>
  <c r="L62" i="48"/>
  <c r="L63" i="48"/>
  <c r="L64" i="48"/>
  <c r="L65" i="48"/>
  <c r="L66" i="48"/>
  <c r="L67" i="48"/>
  <c r="L68" i="48"/>
  <c r="K6" i="48"/>
  <c r="K7" i="48"/>
  <c r="K8" i="48"/>
  <c r="K9" i="48"/>
  <c r="K10" i="48"/>
  <c r="K11" i="48"/>
  <c r="K12" i="48"/>
  <c r="K13" i="48"/>
  <c r="K14" i="48"/>
  <c r="K15" i="48"/>
  <c r="K16" i="48"/>
  <c r="K17" i="48"/>
  <c r="K18" i="48"/>
  <c r="K19" i="48"/>
  <c r="K20" i="48"/>
  <c r="K21" i="48"/>
  <c r="K22" i="48"/>
  <c r="K23" i="48"/>
  <c r="K24" i="48"/>
  <c r="K25" i="48"/>
  <c r="K27" i="48"/>
  <c r="K28" i="48"/>
  <c r="K29" i="48"/>
  <c r="K30" i="48"/>
  <c r="K31" i="48"/>
  <c r="K32" i="48"/>
  <c r="K33" i="48"/>
  <c r="K34" i="48"/>
  <c r="K35" i="48"/>
  <c r="K36" i="48"/>
  <c r="K37" i="48"/>
  <c r="K38" i="48"/>
  <c r="K40" i="48"/>
  <c r="K41" i="48"/>
  <c r="K42" i="48"/>
  <c r="K43" i="48"/>
  <c r="K44" i="48"/>
  <c r="K45" i="48"/>
  <c r="K46" i="48"/>
  <c r="K47" i="48"/>
  <c r="K48" i="48"/>
  <c r="K49" i="48"/>
  <c r="K50" i="48"/>
  <c r="K52" i="48"/>
  <c r="K53" i="48"/>
  <c r="K54" i="48"/>
  <c r="K55" i="48"/>
  <c r="K56" i="48"/>
  <c r="K57" i="48"/>
  <c r="K58" i="48"/>
  <c r="K59" i="48"/>
  <c r="K61" i="48"/>
  <c r="K62" i="48"/>
  <c r="K63" i="48"/>
  <c r="K64" i="48"/>
  <c r="K65" i="48"/>
  <c r="K66" i="48"/>
  <c r="K67" i="48"/>
  <c r="K68" i="48"/>
  <c r="J6" i="48"/>
  <c r="J7" i="48"/>
  <c r="J8" i="48"/>
  <c r="J9" i="48"/>
  <c r="J10" i="48"/>
  <c r="J11" i="48"/>
  <c r="J12" i="48"/>
  <c r="J13" i="48"/>
  <c r="J14" i="48"/>
  <c r="J15" i="48"/>
  <c r="J16" i="48"/>
  <c r="J17" i="48"/>
  <c r="J18" i="48"/>
  <c r="J19" i="48"/>
  <c r="J20" i="48"/>
  <c r="J21" i="48"/>
  <c r="J22" i="48"/>
  <c r="J23" i="48"/>
  <c r="J24" i="48"/>
  <c r="J25" i="48"/>
  <c r="J27" i="48"/>
  <c r="J28" i="48"/>
  <c r="J29" i="48"/>
  <c r="J30" i="48"/>
  <c r="J31" i="48"/>
  <c r="J32" i="48"/>
  <c r="J33" i="48"/>
  <c r="J34" i="48"/>
  <c r="J35" i="48"/>
  <c r="J36" i="48"/>
  <c r="J37" i="48"/>
  <c r="J38" i="48"/>
  <c r="J40" i="48"/>
  <c r="J41" i="48"/>
  <c r="J42" i="48"/>
  <c r="J43" i="48"/>
  <c r="J44" i="48"/>
  <c r="J45" i="48"/>
  <c r="J46" i="48"/>
  <c r="J47" i="48"/>
  <c r="J48" i="48"/>
  <c r="J49" i="48"/>
  <c r="J50" i="48"/>
  <c r="J52" i="48"/>
  <c r="J53" i="48"/>
  <c r="J54" i="48"/>
  <c r="J55" i="48"/>
  <c r="J56" i="48"/>
  <c r="J57" i="48"/>
  <c r="J58" i="48"/>
  <c r="J59" i="48"/>
  <c r="J61" i="48"/>
  <c r="J62" i="48"/>
  <c r="J63" i="48"/>
  <c r="J64" i="48"/>
  <c r="J65" i="48"/>
  <c r="J66" i="48"/>
  <c r="J67" i="48"/>
  <c r="J68" i="48"/>
  <c r="I6" i="48"/>
  <c r="I7" i="48"/>
  <c r="I8" i="48"/>
  <c r="I9" i="48"/>
  <c r="I10" i="48"/>
  <c r="I11" i="48"/>
  <c r="I12" i="48"/>
  <c r="I13" i="48"/>
  <c r="I14" i="48"/>
  <c r="I15" i="48"/>
  <c r="I16" i="48"/>
  <c r="I17" i="48"/>
  <c r="I18" i="48"/>
  <c r="I19" i="48"/>
  <c r="I20" i="48"/>
  <c r="I21" i="48"/>
  <c r="I22" i="48"/>
  <c r="I23" i="48"/>
  <c r="I24" i="48"/>
  <c r="I25" i="48"/>
  <c r="I27" i="48"/>
  <c r="I28" i="48"/>
  <c r="I29" i="48"/>
  <c r="I30" i="48"/>
  <c r="I31" i="48"/>
  <c r="I32" i="48"/>
  <c r="I33" i="48"/>
  <c r="I34" i="48"/>
  <c r="I35" i="48"/>
  <c r="I36" i="48"/>
  <c r="I37" i="48"/>
  <c r="I38" i="48"/>
  <c r="I40" i="48"/>
  <c r="I41" i="48"/>
  <c r="I42" i="48"/>
  <c r="I43" i="48"/>
  <c r="I44" i="48"/>
  <c r="I45" i="48"/>
  <c r="I46" i="48"/>
  <c r="I47" i="48"/>
  <c r="I48" i="48"/>
  <c r="I49" i="48"/>
  <c r="I50" i="48"/>
  <c r="I52" i="48"/>
  <c r="I53" i="48"/>
  <c r="I54" i="48"/>
  <c r="I55" i="48"/>
  <c r="I56" i="48"/>
  <c r="I57" i="48"/>
  <c r="I58" i="48"/>
  <c r="I59" i="48"/>
  <c r="I61" i="48"/>
  <c r="I62" i="48"/>
  <c r="I63" i="48"/>
  <c r="I64" i="48"/>
  <c r="I65" i="48"/>
  <c r="I66" i="48"/>
  <c r="I67" i="48"/>
  <c r="I68" i="48"/>
  <c r="H6" i="48"/>
  <c r="H7" i="48"/>
  <c r="H8" i="48"/>
  <c r="H9" i="48"/>
  <c r="H10" i="48"/>
  <c r="H11" i="48"/>
  <c r="H12" i="48"/>
  <c r="H13" i="48"/>
  <c r="H14" i="48"/>
  <c r="H15" i="48"/>
  <c r="H16" i="48"/>
  <c r="H17" i="48"/>
  <c r="H18" i="48"/>
  <c r="H19" i="48"/>
  <c r="H20" i="48"/>
  <c r="H21" i="48"/>
  <c r="H22" i="48"/>
  <c r="H23" i="48"/>
  <c r="H24" i="48"/>
  <c r="H25" i="48"/>
  <c r="H27" i="48"/>
  <c r="H28" i="48"/>
  <c r="H29" i="48"/>
  <c r="H30" i="48"/>
  <c r="H31" i="48"/>
  <c r="H32" i="48"/>
  <c r="H33" i="48"/>
  <c r="H34" i="48"/>
  <c r="H35" i="48"/>
  <c r="H36" i="48"/>
  <c r="H37" i="48"/>
  <c r="H38" i="48"/>
  <c r="H40" i="48"/>
  <c r="H41" i="48"/>
  <c r="H42" i="48"/>
  <c r="H43" i="48"/>
  <c r="H44" i="48"/>
  <c r="H45" i="48"/>
  <c r="H46" i="48"/>
  <c r="H47" i="48"/>
  <c r="H48" i="48"/>
  <c r="H49" i="48"/>
  <c r="H50" i="48"/>
  <c r="H52" i="48"/>
  <c r="H53" i="48"/>
  <c r="H54" i="48"/>
  <c r="H55" i="48"/>
  <c r="H56" i="48"/>
  <c r="H57" i="48"/>
  <c r="H58" i="48"/>
  <c r="H59" i="48"/>
  <c r="H61" i="48"/>
  <c r="H62" i="48"/>
  <c r="H63" i="48"/>
  <c r="H64" i="48"/>
  <c r="H65" i="48"/>
  <c r="H66" i="48"/>
  <c r="H67" i="48"/>
  <c r="H68" i="48"/>
  <c r="G6" i="48"/>
  <c r="G7" i="48"/>
  <c r="G8" i="48"/>
  <c r="G9" i="48"/>
  <c r="G10" i="48"/>
  <c r="G11" i="48"/>
  <c r="G12" i="48"/>
  <c r="G13" i="48"/>
  <c r="G14" i="48"/>
  <c r="G15" i="48"/>
  <c r="G16" i="48"/>
  <c r="G17" i="48"/>
  <c r="G18" i="48"/>
  <c r="G19" i="48"/>
  <c r="G20" i="48"/>
  <c r="G21" i="48"/>
  <c r="G22" i="48"/>
  <c r="G23" i="48"/>
  <c r="G24" i="48"/>
  <c r="G25" i="48"/>
  <c r="G27" i="48"/>
  <c r="G28" i="48"/>
  <c r="G29" i="48"/>
  <c r="G30" i="48"/>
  <c r="G31" i="48"/>
  <c r="G32" i="48"/>
  <c r="G33" i="48"/>
  <c r="G34" i="48"/>
  <c r="G35" i="48"/>
  <c r="G36" i="48"/>
  <c r="G37" i="48"/>
  <c r="G38" i="48"/>
  <c r="G40" i="48"/>
  <c r="G41" i="48"/>
  <c r="G42" i="48"/>
  <c r="G43" i="48"/>
  <c r="G44" i="48"/>
  <c r="G45" i="48"/>
  <c r="G46" i="48"/>
  <c r="G47" i="48"/>
  <c r="G48" i="48"/>
  <c r="G49" i="48"/>
  <c r="G50" i="48"/>
  <c r="G52" i="48"/>
  <c r="G53" i="48"/>
  <c r="G54" i="48"/>
  <c r="G55" i="48"/>
  <c r="G56" i="48"/>
  <c r="G57" i="48"/>
  <c r="G58" i="48"/>
  <c r="G59" i="48"/>
  <c r="G61" i="48"/>
  <c r="G62" i="48"/>
  <c r="G63" i="48"/>
  <c r="G64" i="48"/>
  <c r="G65" i="48"/>
  <c r="G66" i="48"/>
  <c r="G67" i="48"/>
  <c r="G68" i="48"/>
  <c r="F6" i="48"/>
  <c r="F7" i="48"/>
  <c r="F8" i="48"/>
  <c r="F9" i="48"/>
  <c r="F10" i="48"/>
  <c r="F11" i="48"/>
  <c r="F12" i="48"/>
  <c r="F13" i="48"/>
  <c r="F14" i="48"/>
  <c r="F15" i="48"/>
  <c r="F16" i="48"/>
  <c r="F17" i="48"/>
  <c r="F18" i="48"/>
  <c r="F19" i="48"/>
  <c r="F20" i="48"/>
  <c r="F21" i="48"/>
  <c r="F22" i="48"/>
  <c r="F23" i="48"/>
  <c r="F24" i="48"/>
  <c r="F25" i="48"/>
  <c r="F27" i="48"/>
  <c r="F28" i="48"/>
  <c r="F29" i="48"/>
  <c r="F30" i="48"/>
  <c r="F31" i="48"/>
  <c r="F32" i="48"/>
  <c r="F33" i="48"/>
  <c r="F34" i="48"/>
  <c r="F35" i="48"/>
  <c r="F36" i="48"/>
  <c r="F37" i="48"/>
  <c r="F38" i="48"/>
  <c r="F40" i="48"/>
  <c r="F41" i="48"/>
  <c r="F42" i="48"/>
  <c r="F43" i="48"/>
  <c r="F44" i="48"/>
  <c r="F45" i="48"/>
  <c r="F46" i="48"/>
  <c r="F47" i="48"/>
  <c r="F48" i="48"/>
  <c r="F49" i="48"/>
  <c r="F50" i="48"/>
  <c r="F52" i="48"/>
  <c r="F53" i="48"/>
  <c r="F54" i="48"/>
  <c r="F55" i="48"/>
  <c r="F56" i="48"/>
  <c r="F57" i="48"/>
  <c r="F58" i="48"/>
  <c r="F59" i="48"/>
  <c r="F61" i="48"/>
  <c r="F62" i="48"/>
  <c r="F63" i="48"/>
  <c r="F64" i="48"/>
  <c r="F65" i="48"/>
  <c r="F66" i="48"/>
  <c r="F67" i="48"/>
  <c r="F68" i="48"/>
  <c r="E6" i="48"/>
  <c r="E7" i="48"/>
  <c r="E8" i="48"/>
  <c r="E9" i="48"/>
  <c r="E10" i="48"/>
  <c r="E11" i="48"/>
  <c r="E12" i="48"/>
  <c r="E13" i="48"/>
  <c r="E14" i="48"/>
  <c r="E15" i="48"/>
  <c r="E16" i="48"/>
  <c r="E17" i="48"/>
  <c r="E18" i="48"/>
  <c r="E19" i="48"/>
  <c r="E20" i="48"/>
  <c r="E21" i="48"/>
  <c r="E22" i="48"/>
  <c r="E23" i="48"/>
  <c r="E24" i="48"/>
  <c r="E25" i="48"/>
  <c r="E27" i="48"/>
  <c r="E28" i="48"/>
  <c r="E29" i="48"/>
  <c r="E30" i="48"/>
  <c r="E31" i="48"/>
  <c r="E32" i="48"/>
  <c r="E33" i="48"/>
  <c r="E34" i="48"/>
  <c r="E35" i="48"/>
  <c r="E36" i="48"/>
  <c r="E37" i="48"/>
  <c r="E38" i="48"/>
  <c r="E40" i="48"/>
  <c r="E41" i="48"/>
  <c r="E42" i="48"/>
  <c r="E43" i="48"/>
  <c r="E44" i="48"/>
  <c r="E45" i="48"/>
  <c r="E46" i="48"/>
  <c r="E47" i="48"/>
  <c r="E48" i="48"/>
  <c r="E49" i="48"/>
  <c r="E50" i="48"/>
  <c r="E52" i="48"/>
  <c r="E53" i="48"/>
  <c r="E54" i="48"/>
  <c r="E55" i="48"/>
  <c r="E56" i="48"/>
  <c r="E57" i="48"/>
  <c r="E58" i="48"/>
  <c r="E59" i="48"/>
  <c r="E61" i="48"/>
  <c r="E62" i="48"/>
  <c r="E63" i="48"/>
  <c r="E64" i="48"/>
  <c r="E65" i="48"/>
  <c r="E66" i="48"/>
  <c r="E67" i="48"/>
  <c r="E68" i="48"/>
  <c r="B6" i="48"/>
  <c r="B7" i="48"/>
  <c r="B8" i="48"/>
  <c r="B9" i="48"/>
  <c r="B10" i="48"/>
  <c r="B11" i="48"/>
  <c r="B12" i="48"/>
  <c r="B13" i="48"/>
  <c r="B14" i="48"/>
  <c r="B15" i="48"/>
  <c r="B16" i="48"/>
  <c r="B17" i="48"/>
  <c r="B18" i="48"/>
  <c r="B19" i="48"/>
  <c r="B20" i="48"/>
  <c r="B21" i="48"/>
  <c r="B22" i="48"/>
  <c r="B23" i="48"/>
  <c r="B24" i="48"/>
  <c r="B25" i="48"/>
  <c r="B27" i="48"/>
  <c r="B28" i="48"/>
  <c r="B29" i="48"/>
  <c r="B30" i="48"/>
  <c r="B31" i="48"/>
  <c r="B32" i="48"/>
  <c r="B33" i="48"/>
  <c r="B34" i="48"/>
  <c r="B35" i="48"/>
  <c r="B36" i="48"/>
  <c r="B37" i="48"/>
  <c r="B38" i="48"/>
  <c r="B40" i="48"/>
  <c r="B41" i="48"/>
  <c r="B42" i="48"/>
  <c r="B43" i="48"/>
  <c r="B44" i="48"/>
  <c r="B45" i="48"/>
  <c r="B46" i="48"/>
  <c r="B47" i="48"/>
  <c r="J5" i="47" s="1"/>
  <c r="B48" i="48"/>
  <c r="B49" i="48"/>
  <c r="B50" i="48"/>
  <c r="B52" i="48"/>
  <c r="B53" i="48"/>
  <c r="B54" i="48"/>
  <c r="B55" i="48"/>
  <c r="B56" i="48"/>
  <c r="B57" i="48"/>
  <c r="B58" i="48"/>
  <c r="B59" i="48"/>
  <c r="B61" i="48"/>
  <c r="B62" i="48"/>
  <c r="B63" i="48"/>
  <c r="B64" i="48"/>
  <c r="B65" i="48"/>
  <c r="B66" i="48"/>
  <c r="B67" i="48"/>
  <c r="B68" i="48"/>
  <c r="A62" i="48"/>
  <c r="A63" i="48"/>
  <c r="A64" i="48"/>
  <c r="A65" i="48"/>
  <c r="A66" i="48"/>
  <c r="A67" i="48"/>
  <c r="A68" i="48"/>
  <c r="A61" i="48"/>
  <c r="A60" i="48"/>
  <c r="A53" i="48"/>
  <c r="A54" i="48"/>
  <c r="A55" i="48"/>
  <c r="A56" i="48"/>
  <c r="A57" i="48"/>
  <c r="A58" i="48"/>
  <c r="A59" i="48"/>
  <c r="A52" i="48"/>
  <c r="A51" i="48"/>
  <c r="A41" i="48"/>
  <c r="A42" i="48"/>
  <c r="A43" i="48"/>
  <c r="A44" i="48"/>
  <c r="A45" i="48"/>
  <c r="A46" i="48"/>
  <c r="A47" i="48"/>
  <c r="A48" i="48"/>
  <c r="A49" i="48"/>
  <c r="A50" i="48"/>
  <c r="A40" i="48"/>
  <c r="A39" i="48"/>
  <c r="A28" i="48"/>
  <c r="A30" i="48"/>
  <c r="A31" i="48"/>
  <c r="A32" i="48"/>
  <c r="A33" i="48"/>
  <c r="A34" i="48"/>
  <c r="A35" i="48"/>
  <c r="A36" i="48"/>
  <c r="A38" i="48"/>
  <c r="A26" i="48"/>
  <c r="A27" i="48"/>
  <c r="A6" i="48"/>
  <c r="A7" i="48"/>
  <c r="A8" i="48"/>
  <c r="A9" i="48"/>
  <c r="A10" i="48"/>
  <c r="A11" i="48"/>
  <c r="A12" i="48"/>
  <c r="A13" i="48"/>
  <c r="A14" i="48"/>
  <c r="A15" i="48"/>
  <c r="A16" i="48"/>
  <c r="A17" i="48"/>
  <c r="A18" i="48"/>
  <c r="A19" i="48"/>
  <c r="A20" i="48"/>
  <c r="A21" i="48"/>
  <c r="A22" i="48"/>
  <c r="A23" i="48"/>
  <c r="A24" i="48"/>
  <c r="A25" i="48"/>
  <c r="A5" i="48"/>
  <c r="A4" i="48"/>
  <c r="AB24" i="53"/>
  <c r="AB25" i="53"/>
  <c r="AB26" i="53"/>
  <c r="AB27" i="53"/>
  <c r="AB28" i="53"/>
  <c r="AB29" i="53"/>
  <c r="AB30" i="53"/>
  <c r="AB31" i="53"/>
  <c r="AB32" i="53"/>
  <c r="AB33" i="53"/>
  <c r="AB34" i="53"/>
  <c r="AB35" i="53"/>
  <c r="AB36" i="53"/>
  <c r="AB37" i="53"/>
  <c r="AB38" i="53"/>
  <c r="AB39" i="53"/>
  <c r="AB40" i="53"/>
  <c r="AB41" i="53"/>
  <c r="AB42" i="53"/>
  <c r="AB44" i="53"/>
  <c r="AB45" i="53"/>
  <c r="AB14" i="53"/>
  <c r="AB46" i="53"/>
  <c r="AB47" i="53"/>
  <c r="AB48" i="53"/>
  <c r="AB18" i="53"/>
  <c r="AB49" i="53"/>
  <c r="AB50" i="53"/>
  <c r="AB20" i="53"/>
  <c r="AB51" i="53"/>
  <c r="AB52" i="53"/>
  <c r="AB54" i="53"/>
  <c r="AB55" i="53"/>
  <c r="AB56" i="53"/>
  <c r="AB57" i="53"/>
  <c r="AB58" i="53"/>
  <c r="AB59" i="53"/>
  <c r="AB60" i="53"/>
  <c r="AB17" i="53"/>
  <c r="AB61" i="53"/>
  <c r="AB62" i="53"/>
  <c r="AB15" i="53"/>
  <c r="AB64" i="53"/>
  <c r="AB65" i="53"/>
  <c r="AB66" i="53"/>
  <c r="AB67" i="53"/>
  <c r="AB68" i="53"/>
  <c r="AB69" i="53"/>
  <c r="AB70" i="53"/>
  <c r="AB71" i="53"/>
  <c r="AB16" i="53"/>
  <c r="AB73" i="53"/>
  <c r="AB74" i="53"/>
  <c r="AB75" i="53"/>
  <c r="AB21" i="53"/>
  <c r="AB76" i="53"/>
  <c r="AB77" i="53"/>
  <c r="AB19" i="53"/>
  <c r="AA24" i="53"/>
  <c r="AA25" i="53"/>
  <c r="AA26" i="53"/>
  <c r="AA27" i="53"/>
  <c r="AA28" i="53"/>
  <c r="AA29" i="53"/>
  <c r="AA30" i="53"/>
  <c r="AA31" i="53"/>
  <c r="AA32" i="53"/>
  <c r="AA33" i="53"/>
  <c r="AA34" i="53"/>
  <c r="AA35" i="53"/>
  <c r="AA36" i="53"/>
  <c r="AA37" i="53"/>
  <c r="AA38" i="53"/>
  <c r="AA39" i="53"/>
  <c r="AA40" i="53"/>
  <c r="AA41" i="53"/>
  <c r="AA42" i="53"/>
  <c r="AA44" i="53"/>
  <c r="AA45" i="53"/>
  <c r="AA14" i="53"/>
  <c r="AA46" i="53"/>
  <c r="AA47" i="53"/>
  <c r="AA48" i="53"/>
  <c r="AA18" i="53"/>
  <c r="AA49" i="53"/>
  <c r="AA50" i="53"/>
  <c r="AA20" i="53"/>
  <c r="AA51" i="53"/>
  <c r="AA52" i="53"/>
  <c r="AA54" i="53"/>
  <c r="AA55" i="53"/>
  <c r="AA56" i="53"/>
  <c r="AA57" i="53"/>
  <c r="AA58" i="53"/>
  <c r="AA59" i="53"/>
  <c r="AA60" i="53"/>
  <c r="AA17" i="53"/>
  <c r="AA61" i="53"/>
  <c r="AA62" i="53"/>
  <c r="AA15" i="53"/>
  <c r="AA64" i="53"/>
  <c r="AA65" i="53"/>
  <c r="AA66" i="53"/>
  <c r="AA67" i="53"/>
  <c r="AA68" i="53"/>
  <c r="AA69" i="53"/>
  <c r="AA70" i="53"/>
  <c r="AA71" i="53"/>
  <c r="AA16" i="53"/>
  <c r="AA73" i="53"/>
  <c r="AA74" i="53"/>
  <c r="AA75" i="53"/>
  <c r="AA21" i="53"/>
  <c r="AA76" i="53"/>
  <c r="AA77" i="53"/>
  <c r="AA19" i="53"/>
  <c r="Z24" i="53"/>
  <c r="Z25" i="53"/>
  <c r="Z26" i="53"/>
  <c r="Z27" i="53"/>
  <c r="Z28" i="53"/>
  <c r="Z29" i="53"/>
  <c r="Z30" i="53"/>
  <c r="Z31" i="53"/>
  <c r="Z32" i="53"/>
  <c r="Z33" i="53"/>
  <c r="Z34" i="53"/>
  <c r="Z35" i="53"/>
  <c r="Z36" i="53"/>
  <c r="Z37" i="53"/>
  <c r="Z38" i="53"/>
  <c r="Z39" i="53"/>
  <c r="Z40" i="53"/>
  <c r="Z41" i="53"/>
  <c r="Z42" i="53"/>
  <c r="Z44" i="53"/>
  <c r="Z45" i="53"/>
  <c r="Z14" i="53"/>
  <c r="Z46" i="53"/>
  <c r="Z47" i="53"/>
  <c r="Z48" i="53"/>
  <c r="Z18" i="53"/>
  <c r="Z49" i="53"/>
  <c r="Z50" i="53"/>
  <c r="Z20" i="53"/>
  <c r="Z51" i="53"/>
  <c r="Z52" i="53"/>
  <c r="Z54" i="53"/>
  <c r="Z55" i="53"/>
  <c r="Z56" i="53"/>
  <c r="Z57" i="53"/>
  <c r="Z58" i="53"/>
  <c r="Z59" i="53"/>
  <c r="Z60" i="53"/>
  <c r="Z17" i="53"/>
  <c r="Z61" i="53"/>
  <c r="Z62" i="53"/>
  <c r="Z15" i="53"/>
  <c r="Z64" i="53"/>
  <c r="Z65" i="53"/>
  <c r="Z66" i="53"/>
  <c r="Z67" i="53"/>
  <c r="Z68" i="53"/>
  <c r="Z69" i="53"/>
  <c r="Z70" i="53"/>
  <c r="Z71" i="53"/>
  <c r="Z16" i="53"/>
  <c r="Z73" i="53"/>
  <c r="Z74" i="53"/>
  <c r="Z75" i="53"/>
  <c r="Z21" i="53"/>
  <c r="Z76" i="53"/>
  <c r="Z77" i="53"/>
  <c r="Z19" i="53"/>
  <c r="Y24" i="53"/>
  <c r="Y25" i="53"/>
  <c r="Y26" i="53"/>
  <c r="Y27" i="53"/>
  <c r="Y28" i="53"/>
  <c r="Y29" i="53"/>
  <c r="Y30" i="53"/>
  <c r="Y31" i="53"/>
  <c r="Y32" i="53"/>
  <c r="Y33" i="53"/>
  <c r="Y34" i="53"/>
  <c r="Y35" i="53"/>
  <c r="Y36" i="53"/>
  <c r="Y37" i="53"/>
  <c r="Y38" i="53"/>
  <c r="Y39" i="53"/>
  <c r="Y40" i="53"/>
  <c r="Y41" i="53"/>
  <c r="Y42" i="53"/>
  <c r="Y44" i="53"/>
  <c r="Y45" i="53"/>
  <c r="Y14" i="53"/>
  <c r="Y46" i="53"/>
  <c r="Y47" i="53"/>
  <c r="Y48" i="53"/>
  <c r="Y18" i="53"/>
  <c r="Y49" i="53"/>
  <c r="Y50" i="53"/>
  <c r="Y20" i="53"/>
  <c r="Y51" i="53"/>
  <c r="Y52" i="53"/>
  <c r="Y54" i="53"/>
  <c r="Y55" i="53"/>
  <c r="Y56" i="53"/>
  <c r="Y57" i="53"/>
  <c r="Y58" i="53"/>
  <c r="Y59" i="53"/>
  <c r="Y60" i="53"/>
  <c r="Y17" i="53"/>
  <c r="Y61" i="53"/>
  <c r="Y62" i="53"/>
  <c r="Y15" i="53"/>
  <c r="Y64" i="53"/>
  <c r="Y65" i="53"/>
  <c r="Y66" i="53"/>
  <c r="Y67" i="53"/>
  <c r="Y68" i="53"/>
  <c r="Y69" i="53"/>
  <c r="Y70" i="53"/>
  <c r="Y71" i="53"/>
  <c r="Y16" i="53"/>
  <c r="Y73" i="53"/>
  <c r="Y74" i="53"/>
  <c r="Y75" i="53"/>
  <c r="Y21" i="53"/>
  <c r="Y76" i="53"/>
  <c r="Y77" i="53"/>
  <c r="Y19" i="53"/>
  <c r="X24" i="53"/>
  <c r="X25" i="53"/>
  <c r="X26" i="53"/>
  <c r="X27" i="53"/>
  <c r="X28" i="53"/>
  <c r="X29" i="53"/>
  <c r="X30" i="53"/>
  <c r="X31" i="53"/>
  <c r="X32" i="53"/>
  <c r="X33" i="53"/>
  <c r="X34" i="53"/>
  <c r="X35" i="53"/>
  <c r="X36" i="53"/>
  <c r="X37" i="53"/>
  <c r="X38" i="53"/>
  <c r="X39" i="53"/>
  <c r="X40" i="53"/>
  <c r="X41" i="53"/>
  <c r="X42" i="53"/>
  <c r="X44" i="53"/>
  <c r="X45" i="53"/>
  <c r="X14" i="53"/>
  <c r="X46" i="53"/>
  <c r="X47" i="53"/>
  <c r="X48" i="53"/>
  <c r="X18" i="53"/>
  <c r="X49" i="53"/>
  <c r="X50" i="53"/>
  <c r="X20" i="53"/>
  <c r="X51" i="53"/>
  <c r="X52" i="53"/>
  <c r="X54" i="53"/>
  <c r="X55" i="53"/>
  <c r="X56" i="53"/>
  <c r="X57" i="53"/>
  <c r="X58" i="53"/>
  <c r="X59" i="53"/>
  <c r="X60" i="53"/>
  <c r="X17" i="53"/>
  <c r="X61" i="53"/>
  <c r="X62" i="53"/>
  <c r="X15" i="53"/>
  <c r="X64" i="53"/>
  <c r="X65" i="53"/>
  <c r="X66" i="53"/>
  <c r="X67" i="53"/>
  <c r="X68" i="53"/>
  <c r="X69" i="53"/>
  <c r="X70" i="53"/>
  <c r="X71" i="53"/>
  <c r="X16" i="53"/>
  <c r="X73" i="53"/>
  <c r="X74" i="53"/>
  <c r="X75" i="53"/>
  <c r="X21" i="53"/>
  <c r="X76" i="53"/>
  <c r="X77" i="53"/>
  <c r="X19" i="53"/>
  <c r="W24" i="53"/>
  <c r="W25" i="53"/>
  <c r="W26" i="53"/>
  <c r="W27" i="53"/>
  <c r="W28" i="53"/>
  <c r="W29" i="53"/>
  <c r="W30" i="53"/>
  <c r="W31" i="53"/>
  <c r="W32" i="53"/>
  <c r="W33" i="53"/>
  <c r="W34" i="53"/>
  <c r="W35" i="53"/>
  <c r="W36" i="53"/>
  <c r="W37" i="53"/>
  <c r="W38" i="53"/>
  <c r="W39" i="53"/>
  <c r="W40" i="53"/>
  <c r="W41" i="53"/>
  <c r="W42" i="53"/>
  <c r="W44" i="53"/>
  <c r="W45" i="53"/>
  <c r="W14" i="53"/>
  <c r="W46" i="53"/>
  <c r="W47" i="53"/>
  <c r="W48" i="53"/>
  <c r="W18" i="53"/>
  <c r="W49" i="53"/>
  <c r="W50" i="53"/>
  <c r="W20" i="53"/>
  <c r="W51" i="53"/>
  <c r="W52" i="53"/>
  <c r="W54" i="53"/>
  <c r="W55" i="53"/>
  <c r="W56" i="53"/>
  <c r="W57" i="53"/>
  <c r="W58" i="53"/>
  <c r="W59" i="53"/>
  <c r="W60" i="53"/>
  <c r="W17" i="53"/>
  <c r="W61" i="53"/>
  <c r="W62" i="53"/>
  <c r="W15" i="53"/>
  <c r="W64" i="53"/>
  <c r="W65" i="53"/>
  <c r="W66" i="53"/>
  <c r="W67" i="53"/>
  <c r="W68" i="53"/>
  <c r="W69" i="53"/>
  <c r="W70" i="53"/>
  <c r="W71" i="53"/>
  <c r="W16" i="53"/>
  <c r="W73" i="53"/>
  <c r="W74" i="53"/>
  <c r="W75" i="53"/>
  <c r="W21" i="53"/>
  <c r="W76" i="53"/>
  <c r="W77" i="53"/>
  <c r="W19" i="53"/>
  <c r="V24" i="53"/>
  <c r="V25" i="53"/>
  <c r="V26" i="53"/>
  <c r="V27" i="53"/>
  <c r="V28" i="53"/>
  <c r="V29" i="53"/>
  <c r="V30" i="53"/>
  <c r="V31" i="53"/>
  <c r="V32" i="53"/>
  <c r="V33" i="53"/>
  <c r="V34" i="53"/>
  <c r="V35" i="53"/>
  <c r="V36" i="53"/>
  <c r="V37" i="53"/>
  <c r="V38" i="53"/>
  <c r="V39" i="53"/>
  <c r="V40" i="53"/>
  <c r="V41" i="53"/>
  <c r="V42" i="53"/>
  <c r="V44" i="53"/>
  <c r="V45" i="53"/>
  <c r="V14" i="53"/>
  <c r="V46" i="53"/>
  <c r="V47" i="53"/>
  <c r="V48" i="53"/>
  <c r="V18" i="53"/>
  <c r="V49" i="53"/>
  <c r="V50" i="53"/>
  <c r="V20" i="53"/>
  <c r="V51" i="53"/>
  <c r="V52" i="53"/>
  <c r="V54" i="53"/>
  <c r="V55" i="53"/>
  <c r="V56" i="53"/>
  <c r="V57" i="53"/>
  <c r="V58" i="53"/>
  <c r="V59" i="53"/>
  <c r="V60" i="53"/>
  <c r="V17" i="53"/>
  <c r="V61" i="53"/>
  <c r="V62" i="53"/>
  <c r="V15" i="53"/>
  <c r="V64" i="53"/>
  <c r="V65" i="53"/>
  <c r="V66" i="53"/>
  <c r="V67" i="53"/>
  <c r="V68" i="53"/>
  <c r="V69" i="53"/>
  <c r="V70" i="53"/>
  <c r="V71" i="53"/>
  <c r="V16" i="53"/>
  <c r="V73" i="53"/>
  <c r="V74" i="53"/>
  <c r="V75" i="53"/>
  <c r="V21" i="53"/>
  <c r="V76" i="53"/>
  <c r="V77" i="53"/>
  <c r="V19" i="53"/>
  <c r="U24" i="53"/>
  <c r="U25" i="53"/>
  <c r="U26" i="53"/>
  <c r="U27" i="53"/>
  <c r="U28" i="53"/>
  <c r="U29" i="53"/>
  <c r="U30" i="53"/>
  <c r="U31" i="53"/>
  <c r="U32" i="53"/>
  <c r="U33" i="53"/>
  <c r="U34" i="53"/>
  <c r="U35" i="53"/>
  <c r="U36" i="53"/>
  <c r="U37" i="53"/>
  <c r="U38" i="53"/>
  <c r="U39" i="53"/>
  <c r="U40" i="53"/>
  <c r="U41" i="53"/>
  <c r="U42" i="53"/>
  <c r="U44" i="53"/>
  <c r="U45" i="53"/>
  <c r="U14" i="53"/>
  <c r="U46" i="53"/>
  <c r="U47" i="53"/>
  <c r="U48" i="53"/>
  <c r="U18" i="53"/>
  <c r="U49" i="53"/>
  <c r="U50" i="53"/>
  <c r="U20" i="53"/>
  <c r="U51" i="53"/>
  <c r="U52" i="53"/>
  <c r="U54" i="53"/>
  <c r="U55" i="53"/>
  <c r="U56" i="53"/>
  <c r="U57" i="53"/>
  <c r="U58" i="53"/>
  <c r="U59" i="53"/>
  <c r="U60" i="53"/>
  <c r="U17" i="53"/>
  <c r="U61" i="53"/>
  <c r="U62" i="53"/>
  <c r="U15" i="53"/>
  <c r="U64" i="53"/>
  <c r="U65" i="53"/>
  <c r="U66" i="53"/>
  <c r="U67" i="53"/>
  <c r="U68" i="53"/>
  <c r="U69" i="53"/>
  <c r="U70" i="53"/>
  <c r="U71" i="53"/>
  <c r="U16" i="53"/>
  <c r="U73" i="53"/>
  <c r="U74" i="53"/>
  <c r="U75" i="53"/>
  <c r="U21" i="53"/>
  <c r="U76" i="53"/>
  <c r="U77" i="53"/>
  <c r="U19" i="53"/>
  <c r="T24" i="53"/>
  <c r="T25" i="53"/>
  <c r="T26" i="53"/>
  <c r="T27" i="53"/>
  <c r="T28" i="53"/>
  <c r="T29" i="53"/>
  <c r="T30" i="53"/>
  <c r="T31" i="53"/>
  <c r="T32" i="53"/>
  <c r="T33" i="53"/>
  <c r="T34" i="53"/>
  <c r="T35" i="53"/>
  <c r="T36" i="53"/>
  <c r="T37" i="53"/>
  <c r="T38" i="53"/>
  <c r="T39" i="53"/>
  <c r="T40" i="53"/>
  <c r="T41" i="53"/>
  <c r="T42" i="53"/>
  <c r="T44" i="53"/>
  <c r="T45" i="53"/>
  <c r="T14" i="53"/>
  <c r="T46" i="53"/>
  <c r="T47" i="53"/>
  <c r="T48" i="53"/>
  <c r="T18" i="53"/>
  <c r="T49" i="53"/>
  <c r="T50" i="53"/>
  <c r="T20" i="53"/>
  <c r="T51" i="53"/>
  <c r="T52" i="53"/>
  <c r="T54" i="53"/>
  <c r="T55" i="53"/>
  <c r="T56" i="53"/>
  <c r="T57" i="53"/>
  <c r="T58" i="53"/>
  <c r="T59" i="53"/>
  <c r="T60" i="53"/>
  <c r="T17" i="53"/>
  <c r="T61" i="53"/>
  <c r="T62" i="53"/>
  <c r="T15" i="53"/>
  <c r="T64" i="53"/>
  <c r="T65" i="53"/>
  <c r="T66" i="53"/>
  <c r="T67" i="53"/>
  <c r="T68" i="53"/>
  <c r="T69" i="53"/>
  <c r="T70" i="53"/>
  <c r="T71" i="53"/>
  <c r="T16" i="53"/>
  <c r="T73" i="53"/>
  <c r="T74" i="53"/>
  <c r="T75" i="53"/>
  <c r="T21" i="53"/>
  <c r="T76" i="53"/>
  <c r="T77" i="53"/>
  <c r="T19" i="53"/>
  <c r="S24" i="53"/>
  <c r="S25" i="53"/>
  <c r="S26" i="53"/>
  <c r="S27" i="53"/>
  <c r="S28" i="53"/>
  <c r="S29" i="53"/>
  <c r="S30" i="53"/>
  <c r="S31" i="53"/>
  <c r="S32" i="53"/>
  <c r="S33" i="53"/>
  <c r="S34" i="53"/>
  <c r="S35" i="53"/>
  <c r="S36" i="53"/>
  <c r="S37" i="53"/>
  <c r="S38" i="53"/>
  <c r="S39" i="53"/>
  <c r="S40" i="53"/>
  <c r="S41" i="53"/>
  <c r="S42" i="53"/>
  <c r="S44" i="53"/>
  <c r="S45" i="53"/>
  <c r="S14" i="53"/>
  <c r="S46" i="53"/>
  <c r="S47" i="53"/>
  <c r="S48" i="53"/>
  <c r="S18" i="53"/>
  <c r="S49" i="53"/>
  <c r="S50" i="53"/>
  <c r="S20" i="53"/>
  <c r="S51" i="53"/>
  <c r="S52" i="53"/>
  <c r="S54" i="53"/>
  <c r="S55" i="53"/>
  <c r="S56" i="53"/>
  <c r="S57" i="53"/>
  <c r="S58" i="53"/>
  <c r="S59" i="53"/>
  <c r="S60" i="53"/>
  <c r="S17" i="53"/>
  <c r="S61" i="53"/>
  <c r="S62" i="53"/>
  <c r="S15" i="53"/>
  <c r="S64" i="53"/>
  <c r="S65" i="53"/>
  <c r="S66" i="53"/>
  <c r="S67" i="53"/>
  <c r="S68" i="53"/>
  <c r="S69" i="53"/>
  <c r="S70" i="53"/>
  <c r="S71" i="53"/>
  <c r="S16" i="53"/>
  <c r="S73" i="53"/>
  <c r="S74" i="53"/>
  <c r="S75" i="53"/>
  <c r="S21" i="53"/>
  <c r="S76" i="53"/>
  <c r="S77" i="53"/>
  <c r="S19" i="53"/>
  <c r="R24" i="53"/>
  <c r="R25" i="53"/>
  <c r="R26" i="53"/>
  <c r="R27" i="53"/>
  <c r="R28" i="53"/>
  <c r="R29" i="53"/>
  <c r="R30" i="53"/>
  <c r="R31" i="53"/>
  <c r="R32" i="53"/>
  <c r="R33" i="53"/>
  <c r="R34" i="53"/>
  <c r="R35" i="53"/>
  <c r="R36" i="53"/>
  <c r="R37" i="53"/>
  <c r="R38" i="53"/>
  <c r="R39" i="53"/>
  <c r="R40" i="53"/>
  <c r="R41" i="53"/>
  <c r="R42" i="53"/>
  <c r="R44" i="53"/>
  <c r="R45" i="53"/>
  <c r="R14" i="53"/>
  <c r="R46" i="53"/>
  <c r="R47" i="53"/>
  <c r="R48" i="53"/>
  <c r="R18" i="53"/>
  <c r="R49" i="53"/>
  <c r="R50" i="53"/>
  <c r="R20" i="53"/>
  <c r="R51" i="53"/>
  <c r="R52" i="53"/>
  <c r="R54" i="53"/>
  <c r="R55" i="53"/>
  <c r="R56" i="53"/>
  <c r="R57" i="53"/>
  <c r="R58" i="53"/>
  <c r="R59" i="53"/>
  <c r="R60" i="53"/>
  <c r="R17" i="53"/>
  <c r="R61" i="53"/>
  <c r="R62" i="53"/>
  <c r="R15" i="53"/>
  <c r="R64" i="53"/>
  <c r="R65" i="53"/>
  <c r="R66" i="53"/>
  <c r="R67" i="53"/>
  <c r="R68" i="53"/>
  <c r="R69" i="53"/>
  <c r="R70" i="53"/>
  <c r="R71" i="53"/>
  <c r="R16" i="53"/>
  <c r="R73" i="53"/>
  <c r="R74" i="53"/>
  <c r="R75" i="53"/>
  <c r="R21" i="53"/>
  <c r="R76" i="53"/>
  <c r="R77" i="53"/>
  <c r="R19" i="53"/>
  <c r="Q24" i="53"/>
  <c r="Q25" i="53"/>
  <c r="Q26" i="53"/>
  <c r="Q27" i="53"/>
  <c r="Q28" i="53"/>
  <c r="Q29" i="53"/>
  <c r="Q30" i="53"/>
  <c r="Q31" i="53"/>
  <c r="Q32" i="53"/>
  <c r="Q33" i="53"/>
  <c r="Q34" i="53"/>
  <c r="Q35" i="53"/>
  <c r="Q36" i="53"/>
  <c r="Q37" i="53"/>
  <c r="Q38" i="53"/>
  <c r="Q39" i="53"/>
  <c r="Q40" i="53"/>
  <c r="Q41" i="53"/>
  <c r="Q42" i="53"/>
  <c r="Q44" i="53"/>
  <c r="Q45" i="53"/>
  <c r="Q14" i="53"/>
  <c r="Q46" i="53"/>
  <c r="Q47" i="53"/>
  <c r="Q48" i="53"/>
  <c r="Q18" i="53"/>
  <c r="Q49" i="53"/>
  <c r="Q50" i="53"/>
  <c r="Q20" i="53"/>
  <c r="Q51" i="53"/>
  <c r="Q52" i="53"/>
  <c r="Q54" i="53"/>
  <c r="Q55" i="53"/>
  <c r="Q56" i="53"/>
  <c r="Q57" i="53"/>
  <c r="Q58" i="53"/>
  <c r="Q59" i="53"/>
  <c r="Q60" i="53"/>
  <c r="Q17" i="53"/>
  <c r="Q61" i="53"/>
  <c r="Q62" i="53"/>
  <c r="Q15" i="53"/>
  <c r="Q64" i="53"/>
  <c r="Q65" i="53"/>
  <c r="Q66" i="53"/>
  <c r="Q67" i="53"/>
  <c r="Q68" i="53"/>
  <c r="Q69" i="53"/>
  <c r="Q70" i="53"/>
  <c r="Q71" i="53"/>
  <c r="Q16" i="53"/>
  <c r="Q73" i="53"/>
  <c r="Q74" i="53"/>
  <c r="Q75" i="53"/>
  <c r="Q21" i="53"/>
  <c r="Q76" i="53"/>
  <c r="Q77" i="53"/>
  <c r="Q19" i="53"/>
  <c r="P24" i="53"/>
  <c r="P25" i="53"/>
  <c r="P26" i="53"/>
  <c r="P27" i="53"/>
  <c r="P28" i="53"/>
  <c r="P29" i="53"/>
  <c r="P30" i="53"/>
  <c r="P31" i="53"/>
  <c r="P32" i="53"/>
  <c r="P33" i="53"/>
  <c r="P34" i="53"/>
  <c r="P35" i="53"/>
  <c r="P36" i="53"/>
  <c r="P37" i="53"/>
  <c r="P38" i="53"/>
  <c r="P39" i="53"/>
  <c r="P40" i="53"/>
  <c r="P41" i="53"/>
  <c r="P42" i="53"/>
  <c r="P44" i="53"/>
  <c r="P45" i="53"/>
  <c r="P14" i="53"/>
  <c r="P46" i="53"/>
  <c r="P47" i="53"/>
  <c r="P48" i="53"/>
  <c r="P18" i="53"/>
  <c r="P49" i="53"/>
  <c r="P50" i="53"/>
  <c r="P20" i="53"/>
  <c r="P51" i="53"/>
  <c r="P52" i="53"/>
  <c r="P54" i="53"/>
  <c r="P55" i="53"/>
  <c r="P56" i="53"/>
  <c r="P57" i="53"/>
  <c r="P58" i="53"/>
  <c r="P59" i="53"/>
  <c r="P60" i="53"/>
  <c r="P17" i="53"/>
  <c r="P61" i="53"/>
  <c r="P62" i="53"/>
  <c r="P15" i="53"/>
  <c r="P64" i="53"/>
  <c r="P65" i="53"/>
  <c r="P66" i="53"/>
  <c r="P67" i="53"/>
  <c r="P68" i="53"/>
  <c r="P69" i="53"/>
  <c r="P70" i="53"/>
  <c r="P71" i="53"/>
  <c r="P16" i="53"/>
  <c r="P73" i="53"/>
  <c r="P74" i="53"/>
  <c r="P75" i="53"/>
  <c r="P21" i="53"/>
  <c r="P76" i="53"/>
  <c r="P77" i="53"/>
  <c r="P19" i="53"/>
  <c r="O24" i="53"/>
  <c r="O25" i="53"/>
  <c r="O26" i="53"/>
  <c r="O27" i="53"/>
  <c r="O28" i="53"/>
  <c r="O29" i="53"/>
  <c r="O30" i="53"/>
  <c r="O31" i="53"/>
  <c r="O32" i="53"/>
  <c r="O33" i="53"/>
  <c r="O34" i="53"/>
  <c r="O35" i="53"/>
  <c r="O36" i="53"/>
  <c r="O37" i="53"/>
  <c r="O38" i="53"/>
  <c r="O39" i="53"/>
  <c r="O40" i="53"/>
  <c r="O41" i="53"/>
  <c r="O42" i="53"/>
  <c r="O44" i="53"/>
  <c r="O45" i="53"/>
  <c r="O14" i="53"/>
  <c r="O46" i="53"/>
  <c r="O47" i="53"/>
  <c r="O48" i="53"/>
  <c r="O18" i="53"/>
  <c r="O49" i="53"/>
  <c r="O50" i="53"/>
  <c r="O20" i="53"/>
  <c r="O51" i="53"/>
  <c r="O52" i="53"/>
  <c r="O54" i="53"/>
  <c r="O55" i="53"/>
  <c r="O56" i="53"/>
  <c r="O57" i="53"/>
  <c r="O58" i="53"/>
  <c r="O59" i="53"/>
  <c r="O60" i="53"/>
  <c r="O17" i="53"/>
  <c r="O61" i="53"/>
  <c r="O62" i="53"/>
  <c r="O15" i="53"/>
  <c r="O64" i="53"/>
  <c r="O65" i="53"/>
  <c r="O66" i="53"/>
  <c r="O67" i="53"/>
  <c r="O68" i="53"/>
  <c r="O69" i="53"/>
  <c r="O70" i="53"/>
  <c r="O71" i="53"/>
  <c r="O16" i="53"/>
  <c r="O73" i="53"/>
  <c r="O74" i="53"/>
  <c r="O75" i="53"/>
  <c r="O21" i="53"/>
  <c r="O76" i="53"/>
  <c r="O77" i="53"/>
  <c r="O19" i="53"/>
  <c r="N24" i="53"/>
  <c r="N25" i="53"/>
  <c r="N26" i="53"/>
  <c r="N27" i="53"/>
  <c r="N28" i="53"/>
  <c r="N29" i="53"/>
  <c r="N30" i="53"/>
  <c r="N31" i="53"/>
  <c r="N32" i="53"/>
  <c r="N33" i="53"/>
  <c r="N34" i="53"/>
  <c r="N35" i="53"/>
  <c r="N36" i="53"/>
  <c r="N37" i="53"/>
  <c r="N38" i="53"/>
  <c r="N39" i="53"/>
  <c r="N40" i="53"/>
  <c r="N41" i="53"/>
  <c r="N42" i="53"/>
  <c r="N44" i="53"/>
  <c r="N45" i="53"/>
  <c r="N14" i="53"/>
  <c r="N46" i="53"/>
  <c r="N47" i="53"/>
  <c r="N48" i="53"/>
  <c r="N18" i="53"/>
  <c r="N49" i="53"/>
  <c r="N50" i="53"/>
  <c r="N20" i="53"/>
  <c r="N51" i="53"/>
  <c r="N52" i="53"/>
  <c r="N54" i="53"/>
  <c r="N55" i="53"/>
  <c r="N56" i="53"/>
  <c r="N57" i="53"/>
  <c r="N58" i="53"/>
  <c r="N59" i="53"/>
  <c r="N60" i="53"/>
  <c r="N17" i="53"/>
  <c r="N61" i="53"/>
  <c r="N62" i="53"/>
  <c r="N15" i="53"/>
  <c r="N64" i="53"/>
  <c r="N65" i="53"/>
  <c r="N66" i="53"/>
  <c r="N67" i="53"/>
  <c r="N68" i="53"/>
  <c r="N69" i="53"/>
  <c r="N70" i="53"/>
  <c r="N71" i="53"/>
  <c r="N16" i="53"/>
  <c r="N73" i="53"/>
  <c r="N74" i="53"/>
  <c r="N75" i="53"/>
  <c r="N21" i="53"/>
  <c r="N76" i="53"/>
  <c r="N77" i="53"/>
  <c r="N19" i="53"/>
  <c r="M24" i="53"/>
  <c r="M25" i="53"/>
  <c r="M26" i="53"/>
  <c r="M27" i="53"/>
  <c r="M28" i="53"/>
  <c r="M29" i="53"/>
  <c r="M30" i="53"/>
  <c r="M31" i="53"/>
  <c r="M32" i="53"/>
  <c r="M33" i="53"/>
  <c r="M34" i="53"/>
  <c r="M35" i="53"/>
  <c r="M36" i="53"/>
  <c r="M37" i="53"/>
  <c r="M38" i="53"/>
  <c r="M39" i="53"/>
  <c r="M40" i="53"/>
  <c r="M41" i="53"/>
  <c r="M42" i="53"/>
  <c r="M44" i="53"/>
  <c r="M45" i="53"/>
  <c r="M14" i="53"/>
  <c r="M46" i="53"/>
  <c r="M47" i="53"/>
  <c r="M48" i="53"/>
  <c r="M18" i="53"/>
  <c r="M49" i="53"/>
  <c r="M50" i="53"/>
  <c r="M20" i="53"/>
  <c r="M51" i="53"/>
  <c r="M52" i="53"/>
  <c r="M54" i="53"/>
  <c r="M55" i="53"/>
  <c r="M56" i="53"/>
  <c r="M57" i="53"/>
  <c r="M58" i="53"/>
  <c r="M59" i="53"/>
  <c r="M60" i="53"/>
  <c r="M17" i="53"/>
  <c r="M61" i="53"/>
  <c r="M62" i="53"/>
  <c r="M15" i="53"/>
  <c r="M64" i="53"/>
  <c r="M65" i="53"/>
  <c r="M66" i="53"/>
  <c r="M67" i="53"/>
  <c r="M68" i="53"/>
  <c r="M69" i="53"/>
  <c r="M70" i="53"/>
  <c r="M71" i="53"/>
  <c r="M16" i="53"/>
  <c r="M73" i="53"/>
  <c r="M74" i="53"/>
  <c r="M75" i="53"/>
  <c r="M21" i="53"/>
  <c r="M76" i="53"/>
  <c r="M77" i="53"/>
  <c r="M19" i="53"/>
  <c r="L24" i="53"/>
  <c r="L25" i="53"/>
  <c r="L26" i="53"/>
  <c r="L27" i="53"/>
  <c r="L28" i="53"/>
  <c r="L29" i="53"/>
  <c r="L30" i="53"/>
  <c r="L31" i="53"/>
  <c r="L32" i="53"/>
  <c r="L33" i="53"/>
  <c r="L34" i="53"/>
  <c r="L35" i="53"/>
  <c r="L36" i="53"/>
  <c r="L37" i="53"/>
  <c r="L38" i="53"/>
  <c r="L39" i="53"/>
  <c r="L40" i="53"/>
  <c r="L41" i="53"/>
  <c r="L42" i="53"/>
  <c r="L44" i="53"/>
  <c r="L45" i="53"/>
  <c r="L14" i="53"/>
  <c r="L46" i="53"/>
  <c r="L47" i="53"/>
  <c r="L48" i="53"/>
  <c r="L18" i="53"/>
  <c r="L49" i="53"/>
  <c r="L50" i="53"/>
  <c r="L20" i="53"/>
  <c r="L51" i="53"/>
  <c r="L52" i="53"/>
  <c r="L54" i="53"/>
  <c r="L55" i="53"/>
  <c r="L56" i="53"/>
  <c r="L57" i="53"/>
  <c r="L58" i="53"/>
  <c r="L59" i="53"/>
  <c r="L60" i="53"/>
  <c r="L17" i="53"/>
  <c r="L61" i="53"/>
  <c r="L62" i="53"/>
  <c r="L15" i="53"/>
  <c r="L64" i="53"/>
  <c r="L65" i="53"/>
  <c r="L66" i="53"/>
  <c r="L67" i="53"/>
  <c r="L68" i="53"/>
  <c r="L69" i="53"/>
  <c r="L70" i="53"/>
  <c r="L71" i="53"/>
  <c r="L16" i="53"/>
  <c r="L73" i="53"/>
  <c r="L74" i="53"/>
  <c r="L75" i="53"/>
  <c r="L21" i="53"/>
  <c r="L76" i="53"/>
  <c r="L77" i="53"/>
  <c r="L19" i="53"/>
  <c r="K24" i="53"/>
  <c r="K25" i="53"/>
  <c r="K26" i="53"/>
  <c r="K27" i="53"/>
  <c r="K28" i="53"/>
  <c r="K29" i="53"/>
  <c r="K30" i="53"/>
  <c r="K31" i="53"/>
  <c r="K32" i="53"/>
  <c r="K33" i="53"/>
  <c r="K34" i="53"/>
  <c r="K35" i="53"/>
  <c r="K36" i="53"/>
  <c r="K37" i="53"/>
  <c r="K38" i="53"/>
  <c r="K39" i="53"/>
  <c r="K40" i="53"/>
  <c r="K41" i="53"/>
  <c r="K42" i="53"/>
  <c r="K44" i="53"/>
  <c r="K45" i="53"/>
  <c r="K14" i="53"/>
  <c r="K46" i="53"/>
  <c r="K47" i="53"/>
  <c r="K48" i="53"/>
  <c r="K18" i="53"/>
  <c r="K49" i="53"/>
  <c r="K50" i="53"/>
  <c r="K20" i="53"/>
  <c r="K51" i="53"/>
  <c r="K52" i="53"/>
  <c r="K54" i="53"/>
  <c r="K55" i="53"/>
  <c r="K56" i="53"/>
  <c r="K57" i="53"/>
  <c r="K58" i="53"/>
  <c r="K59" i="53"/>
  <c r="K60" i="53"/>
  <c r="K17" i="53"/>
  <c r="K61" i="53"/>
  <c r="K62" i="53"/>
  <c r="K15" i="53"/>
  <c r="K64" i="53"/>
  <c r="K65" i="53"/>
  <c r="K66" i="53"/>
  <c r="K67" i="53"/>
  <c r="K68" i="53"/>
  <c r="K69" i="53"/>
  <c r="K70" i="53"/>
  <c r="K71" i="53"/>
  <c r="K16" i="53"/>
  <c r="K73" i="53"/>
  <c r="K74" i="53"/>
  <c r="K75" i="53"/>
  <c r="K21" i="53"/>
  <c r="K76" i="53"/>
  <c r="K77" i="53"/>
  <c r="K19" i="53"/>
  <c r="J24" i="53"/>
  <c r="J25" i="53"/>
  <c r="J26" i="53"/>
  <c r="J27" i="53"/>
  <c r="J28" i="53"/>
  <c r="J29" i="53"/>
  <c r="J30" i="53"/>
  <c r="J31" i="53"/>
  <c r="J32" i="53"/>
  <c r="J33" i="53"/>
  <c r="J34" i="53"/>
  <c r="J35" i="53"/>
  <c r="J36" i="53"/>
  <c r="J37" i="53"/>
  <c r="J38" i="53"/>
  <c r="J39" i="53"/>
  <c r="J40" i="53"/>
  <c r="J41" i="53"/>
  <c r="J42" i="53"/>
  <c r="J44" i="53"/>
  <c r="J45" i="53"/>
  <c r="J14" i="53"/>
  <c r="J46" i="53"/>
  <c r="J47" i="53"/>
  <c r="J48" i="53"/>
  <c r="J18" i="53"/>
  <c r="J49" i="53"/>
  <c r="J50" i="53"/>
  <c r="J20" i="53"/>
  <c r="J51" i="53"/>
  <c r="J52" i="53"/>
  <c r="J54" i="53"/>
  <c r="J55" i="53"/>
  <c r="J56" i="53"/>
  <c r="J57" i="53"/>
  <c r="J58" i="53"/>
  <c r="J59" i="53"/>
  <c r="J60" i="53"/>
  <c r="J17" i="53"/>
  <c r="J61" i="53"/>
  <c r="J62" i="53"/>
  <c r="J15" i="53"/>
  <c r="J64" i="53"/>
  <c r="J65" i="53"/>
  <c r="J66" i="53"/>
  <c r="J67" i="53"/>
  <c r="J68" i="53"/>
  <c r="J69" i="53"/>
  <c r="J70" i="53"/>
  <c r="J71" i="53"/>
  <c r="J16" i="53"/>
  <c r="J73" i="53"/>
  <c r="J74" i="53"/>
  <c r="J75" i="53"/>
  <c r="J21" i="53"/>
  <c r="J76" i="53"/>
  <c r="J77" i="53"/>
  <c r="J19" i="53"/>
  <c r="I24" i="53"/>
  <c r="I25" i="53"/>
  <c r="I26" i="53"/>
  <c r="I27" i="53"/>
  <c r="I28" i="53"/>
  <c r="I29" i="53"/>
  <c r="I30" i="53"/>
  <c r="I31" i="53"/>
  <c r="I32" i="53"/>
  <c r="I33" i="53"/>
  <c r="I34" i="53"/>
  <c r="I35" i="53"/>
  <c r="I36" i="53"/>
  <c r="I37" i="53"/>
  <c r="I38" i="53"/>
  <c r="I39" i="53"/>
  <c r="I40" i="53"/>
  <c r="I41" i="53"/>
  <c r="I42" i="53"/>
  <c r="I44" i="53"/>
  <c r="I45" i="53"/>
  <c r="I14" i="53"/>
  <c r="I46" i="53"/>
  <c r="I47" i="53"/>
  <c r="I48" i="53"/>
  <c r="I18" i="53"/>
  <c r="I49" i="53"/>
  <c r="I50" i="53"/>
  <c r="I20" i="53"/>
  <c r="I51" i="53"/>
  <c r="I52" i="53"/>
  <c r="I54" i="53"/>
  <c r="I55" i="53"/>
  <c r="I56" i="53"/>
  <c r="I57" i="53"/>
  <c r="I58" i="53"/>
  <c r="I59" i="53"/>
  <c r="I60" i="53"/>
  <c r="I17" i="53"/>
  <c r="I61" i="53"/>
  <c r="I62" i="53"/>
  <c r="I15" i="53"/>
  <c r="I64" i="53"/>
  <c r="I65" i="53"/>
  <c r="I66" i="53"/>
  <c r="I67" i="53"/>
  <c r="I68" i="53"/>
  <c r="I69" i="53"/>
  <c r="I70" i="53"/>
  <c r="I71" i="53"/>
  <c r="I16" i="53"/>
  <c r="I73" i="53"/>
  <c r="I74" i="53"/>
  <c r="I75" i="53"/>
  <c r="I21" i="53"/>
  <c r="I76" i="53"/>
  <c r="I77" i="53"/>
  <c r="I19" i="53"/>
  <c r="H24" i="53"/>
  <c r="H25" i="53"/>
  <c r="H26" i="53"/>
  <c r="H27" i="53"/>
  <c r="H28" i="53"/>
  <c r="H29" i="53"/>
  <c r="H30" i="53"/>
  <c r="H31" i="53"/>
  <c r="H32" i="53"/>
  <c r="H33" i="53"/>
  <c r="H34" i="53"/>
  <c r="H35" i="53"/>
  <c r="H36" i="53"/>
  <c r="H37" i="53"/>
  <c r="H38" i="53"/>
  <c r="H39" i="53"/>
  <c r="H40" i="53"/>
  <c r="H41" i="53"/>
  <c r="H42" i="53"/>
  <c r="H44" i="53"/>
  <c r="H45" i="53"/>
  <c r="H14" i="53"/>
  <c r="H46" i="53"/>
  <c r="H47" i="53"/>
  <c r="H48" i="53"/>
  <c r="H18" i="53"/>
  <c r="H49" i="53"/>
  <c r="H50" i="53"/>
  <c r="H20" i="53"/>
  <c r="H51" i="53"/>
  <c r="H52" i="53"/>
  <c r="H54" i="53"/>
  <c r="H55" i="53"/>
  <c r="H56" i="53"/>
  <c r="H57" i="53"/>
  <c r="H58" i="53"/>
  <c r="H59" i="53"/>
  <c r="H60" i="53"/>
  <c r="H17" i="53"/>
  <c r="H61" i="53"/>
  <c r="H62" i="53"/>
  <c r="H15" i="53"/>
  <c r="H64" i="53"/>
  <c r="H65" i="53"/>
  <c r="H66" i="53"/>
  <c r="H67" i="53"/>
  <c r="H68" i="53"/>
  <c r="H69" i="53"/>
  <c r="H70" i="53"/>
  <c r="H71" i="53"/>
  <c r="H16" i="53"/>
  <c r="H73" i="53"/>
  <c r="H74" i="53"/>
  <c r="H75" i="53"/>
  <c r="H21" i="53"/>
  <c r="H76" i="53"/>
  <c r="H77" i="53"/>
  <c r="H19" i="53"/>
  <c r="G24" i="53"/>
  <c r="G25" i="53"/>
  <c r="G26" i="53"/>
  <c r="G27" i="53"/>
  <c r="G28" i="53"/>
  <c r="G29" i="53"/>
  <c r="G30" i="53"/>
  <c r="G31" i="53"/>
  <c r="G32" i="53"/>
  <c r="G33" i="53"/>
  <c r="G34" i="53"/>
  <c r="G35" i="53"/>
  <c r="G36" i="53"/>
  <c r="G37" i="53"/>
  <c r="G38" i="53"/>
  <c r="G39" i="53"/>
  <c r="G40" i="53"/>
  <c r="G41" i="53"/>
  <c r="G42" i="53"/>
  <c r="G44" i="53"/>
  <c r="G45" i="53"/>
  <c r="G14" i="53"/>
  <c r="G46" i="53"/>
  <c r="G47" i="53"/>
  <c r="G48" i="53"/>
  <c r="G18" i="53"/>
  <c r="G49" i="53"/>
  <c r="G50" i="53"/>
  <c r="G20" i="53"/>
  <c r="G51" i="53"/>
  <c r="G52" i="53"/>
  <c r="G54" i="53"/>
  <c r="G55" i="53"/>
  <c r="G56" i="53"/>
  <c r="G57" i="53"/>
  <c r="G58" i="53"/>
  <c r="G59" i="53"/>
  <c r="G60" i="53"/>
  <c r="G17" i="53"/>
  <c r="G61" i="53"/>
  <c r="G62" i="53"/>
  <c r="G15" i="53"/>
  <c r="G64" i="53"/>
  <c r="G65" i="53"/>
  <c r="G66" i="53"/>
  <c r="G67" i="53"/>
  <c r="G68" i="53"/>
  <c r="G69" i="53"/>
  <c r="G70" i="53"/>
  <c r="G71" i="53"/>
  <c r="G16" i="53"/>
  <c r="G73" i="53"/>
  <c r="G74" i="53"/>
  <c r="G75" i="53"/>
  <c r="G21" i="53"/>
  <c r="G76" i="53"/>
  <c r="G77" i="53"/>
  <c r="G19" i="53"/>
  <c r="F24" i="53"/>
  <c r="F25" i="53"/>
  <c r="F26" i="53"/>
  <c r="F27" i="53"/>
  <c r="F28" i="53"/>
  <c r="F29" i="53"/>
  <c r="F30" i="53"/>
  <c r="F31" i="53"/>
  <c r="F32" i="53"/>
  <c r="F33" i="53"/>
  <c r="F34" i="53"/>
  <c r="F35" i="53"/>
  <c r="F36" i="53"/>
  <c r="F37" i="53"/>
  <c r="F38" i="53"/>
  <c r="F39" i="53"/>
  <c r="F40" i="53"/>
  <c r="F41" i="53"/>
  <c r="F42" i="53"/>
  <c r="F44" i="53"/>
  <c r="F45" i="53"/>
  <c r="F14" i="53"/>
  <c r="F46" i="53"/>
  <c r="F47" i="53"/>
  <c r="F48" i="53"/>
  <c r="F18" i="53"/>
  <c r="F49" i="53"/>
  <c r="F50" i="53"/>
  <c r="F20" i="53"/>
  <c r="F51" i="53"/>
  <c r="F52" i="53"/>
  <c r="F54" i="53"/>
  <c r="F55" i="53"/>
  <c r="F56" i="53"/>
  <c r="F57" i="53"/>
  <c r="F58" i="53"/>
  <c r="F59" i="53"/>
  <c r="F60" i="53"/>
  <c r="F17" i="53"/>
  <c r="F61" i="53"/>
  <c r="F62" i="53"/>
  <c r="F15" i="53"/>
  <c r="F64" i="53"/>
  <c r="F65" i="53"/>
  <c r="F66" i="53"/>
  <c r="F67" i="53"/>
  <c r="F68" i="53"/>
  <c r="F69" i="53"/>
  <c r="F70" i="53"/>
  <c r="F71" i="53"/>
  <c r="F16" i="53"/>
  <c r="F73" i="53"/>
  <c r="F74" i="53"/>
  <c r="F75" i="53"/>
  <c r="F21" i="53"/>
  <c r="F76" i="53"/>
  <c r="F77" i="53"/>
  <c r="F19" i="53"/>
  <c r="AB22" i="53"/>
  <c r="AA22" i="53"/>
  <c r="Z22" i="53"/>
  <c r="Y22" i="53"/>
  <c r="X22" i="53"/>
  <c r="W22" i="53"/>
  <c r="V22" i="53"/>
  <c r="U22" i="53"/>
  <c r="T22" i="53"/>
  <c r="S22" i="53"/>
  <c r="R22" i="53"/>
  <c r="Q22" i="53"/>
  <c r="P22" i="53"/>
  <c r="O22" i="53"/>
  <c r="N22" i="53"/>
  <c r="M22" i="53"/>
  <c r="L22" i="53"/>
  <c r="K22" i="53"/>
  <c r="J22" i="53"/>
  <c r="I22" i="53"/>
  <c r="H22" i="53"/>
  <c r="G22" i="53"/>
  <c r="AB23" i="53"/>
  <c r="AA23" i="53"/>
  <c r="Z23" i="53"/>
  <c r="Y23" i="53"/>
  <c r="X23" i="53"/>
  <c r="W23" i="53"/>
  <c r="V23" i="53"/>
  <c r="U23" i="53"/>
  <c r="T23" i="53"/>
  <c r="S23" i="53"/>
  <c r="R23" i="53"/>
  <c r="Q23" i="53"/>
  <c r="P23" i="53"/>
  <c r="O23" i="53"/>
  <c r="N23" i="53"/>
  <c r="M23" i="53"/>
  <c r="L23" i="53"/>
  <c r="K23" i="53"/>
  <c r="J23" i="53"/>
  <c r="I23" i="53"/>
  <c r="H23" i="53"/>
  <c r="G23" i="53"/>
  <c r="F22" i="53"/>
  <c r="F23" i="53"/>
  <c r="E23" i="53"/>
  <c r="E24" i="53"/>
  <c r="E25" i="53"/>
  <c r="E26" i="53"/>
  <c r="E27" i="53"/>
  <c r="E28" i="53"/>
  <c r="E29" i="53"/>
  <c r="E30" i="53"/>
  <c r="E31" i="53"/>
  <c r="E32" i="53"/>
  <c r="E33" i="53"/>
  <c r="E34" i="53"/>
  <c r="E35" i="53"/>
  <c r="E36" i="53"/>
  <c r="E37" i="53"/>
  <c r="E38" i="53"/>
  <c r="E39" i="53"/>
  <c r="E40" i="53"/>
  <c r="E41" i="53"/>
  <c r="E42" i="53"/>
  <c r="E44" i="53"/>
  <c r="E45" i="53"/>
  <c r="E14" i="53"/>
  <c r="E46" i="53"/>
  <c r="E47" i="53"/>
  <c r="E48" i="53"/>
  <c r="E18" i="53"/>
  <c r="E49" i="53"/>
  <c r="E50" i="53"/>
  <c r="E20" i="53"/>
  <c r="E51" i="53"/>
  <c r="E52" i="53"/>
  <c r="E54" i="53"/>
  <c r="E55" i="53"/>
  <c r="E56" i="53"/>
  <c r="E57" i="53"/>
  <c r="E58" i="53"/>
  <c r="E59" i="53"/>
  <c r="E60" i="53"/>
  <c r="E17" i="53"/>
  <c r="E61" i="53"/>
  <c r="E62" i="53"/>
  <c r="E15" i="53"/>
  <c r="E64" i="53"/>
  <c r="E65" i="53"/>
  <c r="E66" i="53"/>
  <c r="E67" i="53"/>
  <c r="E68" i="53"/>
  <c r="E69" i="53"/>
  <c r="E70" i="53"/>
  <c r="E71" i="53"/>
  <c r="E16" i="53"/>
  <c r="E73" i="53"/>
  <c r="E74" i="53"/>
  <c r="E75" i="53"/>
  <c r="E21" i="53"/>
  <c r="E76" i="53"/>
  <c r="E77" i="53"/>
  <c r="E19" i="53"/>
  <c r="E22" i="53"/>
  <c r="D23" i="53"/>
  <c r="D24" i="53"/>
  <c r="D25" i="53"/>
  <c r="D26" i="53"/>
  <c r="D27" i="53"/>
  <c r="D28" i="53"/>
  <c r="D29" i="53"/>
  <c r="D30" i="53"/>
  <c r="D31" i="53"/>
  <c r="D32" i="53"/>
  <c r="D33" i="53"/>
  <c r="D34" i="53"/>
  <c r="D35" i="53"/>
  <c r="D36" i="53"/>
  <c r="D37" i="53"/>
  <c r="D38" i="53"/>
  <c r="D39" i="53"/>
  <c r="D40" i="53"/>
  <c r="D41" i="53"/>
  <c r="D42" i="53"/>
  <c r="D44" i="53"/>
  <c r="D45" i="53"/>
  <c r="D14" i="53"/>
  <c r="D46" i="53"/>
  <c r="D47" i="53"/>
  <c r="D48" i="53"/>
  <c r="D18" i="53"/>
  <c r="D49" i="53"/>
  <c r="D50" i="53"/>
  <c r="D20" i="53"/>
  <c r="D51" i="53"/>
  <c r="D52" i="53"/>
  <c r="D54" i="53"/>
  <c r="D55" i="53"/>
  <c r="D56" i="53"/>
  <c r="D57" i="53"/>
  <c r="D58" i="53"/>
  <c r="D59" i="53"/>
  <c r="D60" i="53"/>
  <c r="D17" i="53"/>
  <c r="D61" i="53"/>
  <c r="D62" i="53"/>
  <c r="D15" i="53"/>
  <c r="D64" i="53"/>
  <c r="D65" i="53"/>
  <c r="D66" i="53"/>
  <c r="D67" i="53"/>
  <c r="D68" i="53"/>
  <c r="D69" i="53"/>
  <c r="D70" i="53"/>
  <c r="D71" i="53"/>
  <c r="D16" i="53"/>
  <c r="D73" i="53"/>
  <c r="D74" i="53"/>
  <c r="D75" i="53"/>
  <c r="D21" i="53"/>
  <c r="D76" i="53"/>
  <c r="D77" i="53"/>
  <c r="D19" i="53"/>
  <c r="D22" i="53"/>
  <c r="B23" i="53"/>
  <c r="B24" i="53"/>
  <c r="B25" i="53"/>
  <c r="B26" i="53"/>
  <c r="B27" i="53"/>
  <c r="B28" i="53"/>
  <c r="B29" i="53"/>
  <c r="B30" i="53"/>
  <c r="B31" i="53"/>
  <c r="B32" i="53"/>
  <c r="B33" i="53"/>
  <c r="B34" i="53"/>
  <c r="B35" i="53"/>
  <c r="B36" i="53"/>
  <c r="B37" i="53"/>
  <c r="B38" i="53"/>
  <c r="B39" i="53"/>
  <c r="B40" i="53"/>
  <c r="B41" i="53"/>
  <c r="B42" i="53"/>
  <c r="B44" i="53"/>
  <c r="B45" i="53"/>
  <c r="B14" i="53"/>
  <c r="B46" i="53"/>
  <c r="B47" i="53"/>
  <c r="B48" i="53"/>
  <c r="B18" i="53"/>
  <c r="B49" i="53"/>
  <c r="B50" i="53"/>
  <c r="B20" i="53"/>
  <c r="B51" i="53"/>
  <c r="B52" i="53"/>
  <c r="B54" i="53"/>
  <c r="B55" i="53"/>
  <c r="B56" i="53"/>
  <c r="B57" i="53"/>
  <c r="B58" i="53"/>
  <c r="B59" i="53"/>
  <c r="B60" i="53"/>
  <c r="B17" i="53"/>
  <c r="B61" i="53"/>
  <c r="B62" i="53"/>
  <c r="B15" i="53"/>
  <c r="B64" i="53"/>
  <c r="B65" i="53"/>
  <c r="B66" i="53"/>
  <c r="B67" i="53"/>
  <c r="B68" i="53"/>
  <c r="B69" i="53"/>
  <c r="B70" i="53"/>
  <c r="B71" i="53"/>
  <c r="B16" i="53"/>
  <c r="B73" i="53"/>
  <c r="B74" i="53"/>
  <c r="B75" i="53"/>
  <c r="B21" i="53"/>
  <c r="B76" i="53"/>
  <c r="B77" i="53"/>
  <c r="B19" i="53"/>
  <c r="B22" i="53"/>
  <c r="A72" i="53"/>
  <c r="A63" i="53"/>
  <c r="A53" i="53"/>
  <c r="A43" i="53"/>
  <c r="A23" i="53"/>
  <c r="A24" i="53"/>
  <c r="A25" i="53"/>
  <c r="A26" i="53"/>
  <c r="A27" i="53"/>
  <c r="A28" i="53"/>
  <c r="A29" i="53"/>
  <c r="A30" i="53"/>
  <c r="A31" i="53"/>
  <c r="A32" i="53"/>
  <c r="A33" i="53"/>
  <c r="A34" i="53"/>
  <c r="A35" i="53"/>
  <c r="A36" i="53"/>
  <c r="A37" i="53"/>
  <c r="A38" i="53"/>
  <c r="A39" i="53"/>
  <c r="A40" i="53"/>
  <c r="A41" i="53"/>
  <c r="A42" i="53"/>
  <c r="A44" i="53"/>
  <c r="A45" i="53"/>
  <c r="A14" i="53"/>
  <c r="A46" i="53"/>
  <c r="A47" i="53"/>
  <c r="A48" i="53"/>
  <c r="A18" i="53"/>
  <c r="A49" i="53"/>
  <c r="A50" i="53"/>
  <c r="A20" i="53"/>
  <c r="A51" i="53"/>
  <c r="A52" i="53"/>
  <c r="A54" i="53"/>
  <c r="A55" i="53"/>
  <c r="A56" i="53"/>
  <c r="A57" i="53"/>
  <c r="A58" i="53"/>
  <c r="A59" i="53"/>
  <c r="A60" i="53"/>
  <c r="A17" i="53"/>
  <c r="A61" i="53"/>
  <c r="A62" i="53"/>
  <c r="A15" i="53"/>
  <c r="A64" i="53"/>
  <c r="A65" i="53"/>
  <c r="A66" i="53"/>
  <c r="A67" i="53"/>
  <c r="A68" i="53"/>
  <c r="A69" i="53"/>
  <c r="A70" i="53"/>
  <c r="A71" i="53"/>
  <c r="A16" i="53"/>
  <c r="A73" i="53"/>
  <c r="A74" i="53"/>
  <c r="A75" i="53"/>
  <c r="A21" i="53"/>
  <c r="A76" i="53"/>
  <c r="A77" i="53"/>
  <c r="A19" i="53"/>
  <c r="A22" i="53"/>
  <c r="A78" i="53"/>
  <c r="A26" i="52"/>
  <c r="A27" i="52"/>
  <c r="A28" i="52"/>
  <c r="A29" i="52"/>
  <c r="A30" i="52"/>
  <c r="A31" i="52"/>
  <c r="A32" i="52"/>
  <c r="A33" i="52"/>
  <c r="A34" i="52"/>
  <c r="A35" i="52"/>
  <c r="A36" i="52"/>
  <c r="A37" i="52"/>
  <c r="A38" i="52"/>
  <c r="A39" i="52"/>
  <c r="A40" i="52"/>
  <c r="A41" i="52"/>
  <c r="A42" i="52"/>
  <c r="A43" i="52"/>
  <c r="A44" i="52"/>
  <c r="A45" i="52"/>
  <c r="B56" i="52"/>
  <c r="B50" i="52"/>
  <c r="XFD1048550" i="52" a="1"/>
  <c r="XFD1048550" i="52" s="1"/>
  <c r="XFD1048551" i="52" a="1"/>
  <c r="XFD1048551" i="52" s="1"/>
  <c r="XFD1048552" i="52"/>
  <c r="XFD1048553" i="52"/>
  <c r="XFD1048554" i="52"/>
  <c r="XFD1048555" i="52"/>
  <c r="AB26" i="52"/>
  <c r="AB27" i="52"/>
  <c r="AB28" i="52"/>
  <c r="AB29" i="52"/>
  <c r="AB30" i="52"/>
  <c r="AB31" i="52"/>
  <c r="AB32" i="52"/>
  <c r="AB33" i="52"/>
  <c r="AB34" i="52"/>
  <c r="AB35" i="52"/>
  <c r="AB36" i="52"/>
  <c r="AB37" i="52"/>
  <c r="AB38" i="52"/>
  <c r="AB39" i="52"/>
  <c r="AB40" i="52"/>
  <c r="AB41" i="52"/>
  <c r="AB42" i="52"/>
  <c r="AB43" i="52"/>
  <c r="AB44" i="52"/>
  <c r="AB45" i="52"/>
  <c r="AB47" i="52"/>
  <c r="AB14" i="52"/>
  <c r="AB16" i="52"/>
  <c r="AB48" i="52"/>
  <c r="AB49" i="52"/>
  <c r="AB50" i="52"/>
  <c r="AB51" i="52"/>
  <c r="AB52" i="52"/>
  <c r="AB22" i="52"/>
  <c r="AB21" i="52"/>
  <c r="AB53" i="52"/>
  <c r="AB54" i="52"/>
  <c r="AB56" i="52"/>
  <c r="AB57" i="52"/>
  <c r="AB58" i="52"/>
  <c r="AB59" i="52"/>
  <c r="AB24" i="52"/>
  <c r="AB60" i="52"/>
  <c r="AB61" i="52"/>
  <c r="AB17" i="52"/>
  <c r="AB62" i="52"/>
  <c r="AB63" i="52"/>
  <c r="AB15" i="52"/>
  <c r="AB65" i="52"/>
  <c r="AB66" i="52"/>
  <c r="AB67" i="52"/>
  <c r="AB68" i="52"/>
  <c r="AB69" i="52"/>
  <c r="AB70" i="52"/>
  <c r="AB71" i="52"/>
  <c r="AB72" i="52"/>
  <c r="AB23" i="52"/>
  <c r="AB74" i="52"/>
  <c r="AB75" i="52"/>
  <c r="AB76" i="52"/>
  <c r="AB19" i="52"/>
  <c r="AB77" i="52"/>
  <c r="AB18" i="52"/>
  <c r="AB20" i="52"/>
  <c r="AA26" i="52"/>
  <c r="AA27" i="52"/>
  <c r="AA28" i="52"/>
  <c r="AA29" i="52"/>
  <c r="AA30" i="52"/>
  <c r="AA31" i="52"/>
  <c r="AA32" i="52"/>
  <c r="AA33" i="52"/>
  <c r="AA34" i="52"/>
  <c r="AA35" i="52"/>
  <c r="AA36" i="52"/>
  <c r="AA37" i="52"/>
  <c r="AA38" i="52"/>
  <c r="AA39" i="52"/>
  <c r="AA40" i="52"/>
  <c r="AA41" i="52"/>
  <c r="AA42" i="52"/>
  <c r="AA43" i="52"/>
  <c r="AA44" i="52"/>
  <c r="AA45" i="52"/>
  <c r="AA47" i="52"/>
  <c r="AA14" i="52"/>
  <c r="AA16" i="52"/>
  <c r="AA48" i="52"/>
  <c r="AA49" i="52"/>
  <c r="AA50" i="52"/>
  <c r="AA51" i="52"/>
  <c r="AA52" i="52"/>
  <c r="AA22" i="52"/>
  <c r="AA21" i="52"/>
  <c r="AA53" i="52"/>
  <c r="AA54" i="52"/>
  <c r="AA56" i="52"/>
  <c r="AA57" i="52"/>
  <c r="AA58" i="52"/>
  <c r="AA59" i="52"/>
  <c r="AA24" i="52"/>
  <c r="AA60" i="52"/>
  <c r="AA61" i="52"/>
  <c r="AA17" i="52"/>
  <c r="AA62" i="52"/>
  <c r="AA63" i="52"/>
  <c r="AA15" i="52"/>
  <c r="AA65" i="52"/>
  <c r="AA66" i="52"/>
  <c r="AA67" i="52"/>
  <c r="AA68" i="52"/>
  <c r="AA69" i="52"/>
  <c r="AA70" i="52"/>
  <c r="AA71" i="52"/>
  <c r="AA72" i="52"/>
  <c r="AA23" i="52"/>
  <c r="AA74" i="52"/>
  <c r="AA75" i="52"/>
  <c r="AA76" i="52"/>
  <c r="AA19" i="52"/>
  <c r="AA77" i="52"/>
  <c r="AA18" i="52"/>
  <c r="AA20" i="52"/>
  <c r="Z26" i="52"/>
  <c r="Z27" i="52"/>
  <c r="Z28" i="52"/>
  <c r="Z29" i="52"/>
  <c r="Z30" i="52"/>
  <c r="Z31" i="52"/>
  <c r="Z32" i="52"/>
  <c r="Z33" i="52"/>
  <c r="Z34" i="52"/>
  <c r="Z35" i="52"/>
  <c r="Z36" i="52"/>
  <c r="Z37" i="52"/>
  <c r="Z38" i="52"/>
  <c r="Z39" i="52"/>
  <c r="Z40" i="52"/>
  <c r="Z41" i="52"/>
  <c r="Z42" i="52"/>
  <c r="Z43" i="52"/>
  <c r="Z44" i="52"/>
  <c r="Z45" i="52"/>
  <c r="Z47" i="52"/>
  <c r="Z14" i="52"/>
  <c r="Z16" i="52"/>
  <c r="Z48" i="52"/>
  <c r="Z49" i="52"/>
  <c r="Z50" i="52"/>
  <c r="Z51" i="52"/>
  <c r="Z52" i="52"/>
  <c r="Z22" i="52"/>
  <c r="Z21" i="52"/>
  <c r="Z53" i="52"/>
  <c r="Z54" i="52"/>
  <c r="Z56" i="52"/>
  <c r="Z57" i="52"/>
  <c r="Z58" i="52"/>
  <c r="Z59" i="52"/>
  <c r="Z24" i="52"/>
  <c r="Z60" i="52"/>
  <c r="Z61" i="52"/>
  <c r="Z17" i="52"/>
  <c r="Z62" i="52"/>
  <c r="Z63" i="52"/>
  <c r="Z15" i="52"/>
  <c r="Z65" i="52"/>
  <c r="Z66" i="52"/>
  <c r="Z67" i="52"/>
  <c r="Z68" i="52"/>
  <c r="Z69" i="52"/>
  <c r="Z70" i="52"/>
  <c r="Z71" i="52"/>
  <c r="Z72" i="52"/>
  <c r="Z23" i="52"/>
  <c r="Z74" i="52"/>
  <c r="Z75" i="52"/>
  <c r="Z76" i="52"/>
  <c r="Z19" i="52"/>
  <c r="Z77" i="52"/>
  <c r="Z18" i="52"/>
  <c r="Z20" i="52"/>
  <c r="Y26" i="52"/>
  <c r="Y27" i="52"/>
  <c r="Y28" i="52"/>
  <c r="Y29" i="52"/>
  <c r="Y30" i="52"/>
  <c r="Y31" i="52"/>
  <c r="Y32" i="52"/>
  <c r="Y33" i="52"/>
  <c r="Y34" i="52"/>
  <c r="Y35" i="52"/>
  <c r="Y36" i="52"/>
  <c r="Y37" i="52"/>
  <c r="Y38" i="52"/>
  <c r="Y39" i="52"/>
  <c r="Y40" i="52"/>
  <c r="Y41" i="52"/>
  <c r="Y42" i="52"/>
  <c r="Y43" i="52"/>
  <c r="Y44" i="52"/>
  <c r="Y45" i="52"/>
  <c r="Y47" i="52"/>
  <c r="Y14" i="52"/>
  <c r="Y16" i="52"/>
  <c r="Y48" i="52"/>
  <c r="Y49" i="52"/>
  <c r="Y50" i="52"/>
  <c r="Y51" i="52"/>
  <c r="Y52" i="52"/>
  <c r="Y22" i="52"/>
  <c r="Y21" i="52"/>
  <c r="Y53" i="52"/>
  <c r="Y54" i="52"/>
  <c r="Y56" i="52"/>
  <c r="Y57" i="52"/>
  <c r="Y58" i="52"/>
  <c r="Y59" i="52"/>
  <c r="Y24" i="52"/>
  <c r="Y60" i="52"/>
  <c r="Y61" i="52"/>
  <c r="Y17" i="52"/>
  <c r="Y62" i="52"/>
  <c r="Y63" i="52"/>
  <c r="Y15" i="52"/>
  <c r="Y65" i="52"/>
  <c r="Y66" i="52"/>
  <c r="Y67" i="52"/>
  <c r="Y68" i="52"/>
  <c r="Y69" i="52"/>
  <c r="Y70" i="52"/>
  <c r="Y71" i="52"/>
  <c r="Y72" i="52"/>
  <c r="Y23" i="52"/>
  <c r="Y74" i="52"/>
  <c r="Y75" i="52"/>
  <c r="Y76" i="52"/>
  <c r="Y19" i="52"/>
  <c r="Y77" i="52"/>
  <c r="Y18" i="52"/>
  <c r="Y20" i="52"/>
  <c r="X26" i="52"/>
  <c r="X27" i="52"/>
  <c r="X28" i="52"/>
  <c r="X29" i="52"/>
  <c r="X30" i="52"/>
  <c r="X31" i="52"/>
  <c r="X32" i="52"/>
  <c r="X33" i="52"/>
  <c r="X34" i="52"/>
  <c r="X35" i="52"/>
  <c r="X36" i="52"/>
  <c r="X37" i="52"/>
  <c r="X38" i="52"/>
  <c r="X39" i="52"/>
  <c r="X40" i="52"/>
  <c r="X41" i="52"/>
  <c r="X42" i="52"/>
  <c r="X43" i="52"/>
  <c r="X44" i="52"/>
  <c r="X45" i="52"/>
  <c r="X47" i="52"/>
  <c r="X14" i="52"/>
  <c r="X16" i="52"/>
  <c r="X48" i="52"/>
  <c r="X49" i="52"/>
  <c r="X50" i="52"/>
  <c r="X51" i="52"/>
  <c r="X52" i="52"/>
  <c r="X22" i="52"/>
  <c r="X21" i="52"/>
  <c r="X53" i="52"/>
  <c r="X54" i="52"/>
  <c r="X56" i="52"/>
  <c r="X57" i="52"/>
  <c r="X58" i="52"/>
  <c r="X59" i="52"/>
  <c r="X24" i="52"/>
  <c r="X60" i="52"/>
  <c r="X61" i="52"/>
  <c r="X17" i="52"/>
  <c r="X62" i="52"/>
  <c r="X63" i="52"/>
  <c r="X15" i="52"/>
  <c r="X65" i="52"/>
  <c r="X66" i="52"/>
  <c r="X67" i="52"/>
  <c r="X68" i="52"/>
  <c r="X69" i="52"/>
  <c r="X70" i="52"/>
  <c r="X71" i="52"/>
  <c r="X72" i="52"/>
  <c r="X23" i="52"/>
  <c r="X74" i="52"/>
  <c r="X75" i="52"/>
  <c r="X76" i="52"/>
  <c r="X19" i="52"/>
  <c r="X77" i="52"/>
  <c r="X18" i="52"/>
  <c r="X20" i="52"/>
  <c r="W26" i="52"/>
  <c r="W27" i="52"/>
  <c r="W28" i="52"/>
  <c r="W29" i="52"/>
  <c r="W30" i="52"/>
  <c r="W31" i="52"/>
  <c r="W32" i="52"/>
  <c r="W33" i="52"/>
  <c r="W34" i="52"/>
  <c r="W35" i="52"/>
  <c r="W36" i="52"/>
  <c r="W37" i="52"/>
  <c r="W38" i="52"/>
  <c r="W39" i="52"/>
  <c r="W40" i="52"/>
  <c r="W41" i="52"/>
  <c r="W42" i="52"/>
  <c r="W43" i="52"/>
  <c r="W44" i="52"/>
  <c r="W45" i="52"/>
  <c r="W47" i="52"/>
  <c r="W14" i="52"/>
  <c r="W16" i="52"/>
  <c r="W48" i="52"/>
  <c r="W49" i="52"/>
  <c r="W50" i="52"/>
  <c r="W51" i="52"/>
  <c r="W52" i="52"/>
  <c r="W22" i="52"/>
  <c r="W21" i="52"/>
  <c r="W53" i="52"/>
  <c r="W54" i="52"/>
  <c r="W56" i="52"/>
  <c r="W57" i="52"/>
  <c r="W58" i="52"/>
  <c r="W59" i="52"/>
  <c r="W24" i="52"/>
  <c r="W60" i="52"/>
  <c r="W61" i="52"/>
  <c r="W17" i="52"/>
  <c r="W62" i="52"/>
  <c r="W63" i="52"/>
  <c r="W15" i="52"/>
  <c r="W65" i="52"/>
  <c r="W66" i="52"/>
  <c r="W67" i="52"/>
  <c r="W68" i="52"/>
  <c r="W69" i="52"/>
  <c r="W70" i="52"/>
  <c r="W71" i="52"/>
  <c r="W72" i="52"/>
  <c r="W23" i="52"/>
  <c r="W74" i="52"/>
  <c r="W75" i="52"/>
  <c r="W76" i="52"/>
  <c r="W19" i="52"/>
  <c r="W77" i="52"/>
  <c r="W18" i="52"/>
  <c r="W20" i="52"/>
  <c r="V26" i="52"/>
  <c r="V27" i="52"/>
  <c r="V28" i="52"/>
  <c r="V29" i="52"/>
  <c r="V30" i="52"/>
  <c r="V31" i="52"/>
  <c r="V32" i="52"/>
  <c r="V33" i="52"/>
  <c r="V34" i="52"/>
  <c r="V35" i="52"/>
  <c r="V36" i="52"/>
  <c r="V37" i="52"/>
  <c r="V38" i="52"/>
  <c r="V39" i="52"/>
  <c r="V40" i="52"/>
  <c r="V41" i="52"/>
  <c r="V42" i="52"/>
  <c r="V43" i="52"/>
  <c r="V44" i="52"/>
  <c r="V45" i="52"/>
  <c r="V47" i="52"/>
  <c r="V14" i="52"/>
  <c r="V16" i="52"/>
  <c r="V48" i="52"/>
  <c r="V49" i="52"/>
  <c r="V50" i="52"/>
  <c r="V51" i="52"/>
  <c r="V52" i="52"/>
  <c r="V22" i="52"/>
  <c r="V21" i="52"/>
  <c r="V53" i="52"/>
  <c r="V54" i="52"/>
  <c r="V56" i="52"/>
  <c r="V57" i="52"/>
  <c r="V58" i="52"/>
  <c r="V59" i="52"/>
  <c r="V24" i="52"/>
  <c r="V60" i="52"/>
  <c r="V61" i="52"/>
  <c r="V17" i="52"/>
  <c r="V62" i="52"/>
  <c r="V63" i="52"/>
  <c r="V15" i="52"/>
  <c r="V65" i="52"/>
  <c r="V66" i="52"/>
  <c r="V67" i="52"/>
  <c r="V68" i="52"/>
  <c r="V69" i="52"/>
  <c r="V70" i="52"/>
  <c r="V71" i="52"/>
  <c r="V72" i="52"/>
  <c r="V23" i="52"/>
  <c r="V74" i="52"/>
  <c r="V75" i="52"/>
  <c r="V76" i="52"/>
  <c r="V19" i="52"/>
  <c r="V77" i="52"/>
  <c r="V18" i="52"/>
  <c r="V20" i="52"/>
  <c r="U26" i="52"/>
  <c r="U27" i="52"/>
  <c r="U28" i="52"/>
  <c r="U29" i="52"/>
  <c r="U30" i="52"/>
  <c r="U31" i="52"/>
  <c r="U32" i="52"/>
  <c r="U33" i="52"/>
  <c r="U34" i="52"/>
  <c r="U35" i="52"/>
  <c r="U36" i="52"/>
  <c r="U37" i="52"/>
  <c r="U38" i="52"/>
  <c r="U39" i="52"/>
  <c r="U40" i="52"/>
  <c r="U41" i="52"/>
  <c r="U42" i="52"/>
  <c r="U43" i="52"/>
  <c r="U44" i="52"/>
  <c r="U45" i="52"/>
  <c r="U47" i="52"/>
  <c r="U14" i="52"/>
  <c r="U16" i="52"/>
  <c r="U48" i="52"/>
  <c r="U49" i="52"/>
  <c r="U50" i="52"/>
  <c r="U51" i="52"/>
  <c r="U52" i="52"/>
  <c r="U22" i="52"/>
  <c r="U21" i="52"/>
  <c r="U53" i="52"/>
  <c r="U54" i="52"/>
  <c r="U56" i="52"/>
  <c r="U57" i="52"/>
  <c r="U58" i="52"/>
  <c r="U59" i="52"/>
  <c r="U24" i="52"/>
  <c r="U60" i="52"/>
  <c r="U61" i="52"/>
  <c r="U17" i="52"/>
  <c r="U62" i="52"/>
  <c r="U63" i="52"/>
  <c r="U15" i="52"/>
  <c r="U65" i="52"/>
  <c r="U66" i="52"/>
  <c r="U67" i="52"/>
  <c r="U68" i="52"/>
  <c r="U69" i="52"/>
  <c r="U70" i="52"/>
  <c r="U71" i="52"/>
  <c r="U72" i="52"/>
  <c r="U23" i="52"/>
  <c r="U74" i="52"/>
  <c r="U75" i="52"/>
  <c r="U76" i="52"/>
  <c r="U19" i="52"/>
  <c r="U77" i="52"/>
  <c r="U18" i="52"/>
  <c r="U20" i="52"/>
  <c r="T26" i="52"/>
  <c r="T27" i="52"/>
  <c r="T28" i="52"/>
  <c r="T29" i="52"/>
  <c r="T30" i="52"/>
  <c r="T31" i="52"/>
  <c r="T32" i="52"/>
  <c r="T33" i="52"/>
  <c r="T34" i="52"/>
  <c r="T35" i="52"/>
  <c r="T36" i="52"/>
  <c r="T37" i="52"/>
  <c r="T38" i="52"/>
  <c r="T39" i="52"/>
  <c r="T40" i="52"/>
  <c r="T41" i="52"/>
  <c r="T42" i="52"/>
  <c r="T43" i="52"/>
  <c r="T44" i="52"/>
  <c r="T45" i="52"/>
  <c r="T47" i="52"/>
  <c r="T14" i="52"/>
  <c r="T16" i="52"/>
  <c r="T48" i="52"/>
  <c r="T49" i="52"/>
  <c r="T50" i="52"/>
  <c r="T51" i="52"/>
  <c r="T52" i="52"/>
  <c r="T22" i="52"/>
  <c r="T21" i="52"/>
  <c r="T53" i="52"/>
  <c r="T54" i="52"/>
  <c r="T56" i="52"/>
  <c r="T57" i="52"/>
  <c r="T58" i="52"/>
  <c r="T59" i="52"/>
  <c r="T24" i="52"/>
  <c r="T60" i="52"/>
  <c r="T61" i="52"/>
  <c r="T17" i="52"/>
  <c r="T62" i="52"/>
  <c r="T63" i="52"/>
  <c r="T15" i="52"/>
  <c r="T65" i="52"/>
  <c r="T66" i="52"/>
  <c r="T67" i="52"/>
  <c r="T68" i="52"/>
  <c r="T69" i="52"/>
  <c r="T70" i="52"/>
  <c r="T71" i="52"/>
  <c r="T72" i="52"/>
  <c r="T23" i="52"/>
  <c r="T74" i="52"/>
  <c r="T75" i="52"/>
  <c r="T76" i="52"/>
  <c r="T19" i="52"/>
  <c r="T77" i="52"/>
  <c r="T18" i="52"/>
  <c r="T20" i="52"/>
  <c r="S26" i="52"/>
  <c r="S27" i="52"/>
  <c r="S28" i="52"/>
  <c r="S29" i="52"/>
  <c r="S30" i="52"/>
  <c r="S31" i="52"/>
  <c r="S32" i="52"/>
  <c r="S33" i="52"/>
  <c r="S34" i="52"/>
  <c r="S35" i="52"/>
  <c r="S36" i="52"/>
  <c r="S37" i="52"/>
  <c r="S38" i="52"/>
  <c r="S39" i="52"/>
  <c r="S40" i="52"/>
  <c r="S41" i="52"/>
  <c r="S42" i="52"/>
  <c r="S43" i="52"/>
  <c r="S44" i="52"/>
  <c r="S45" i="52"/>
  <c r="S47" i="52"/>
  <c r="S14" i="52"/>
  <c r="S16" i="52"/>
  <c r="S48" i="52"/>
  <c r="S49" i="52"/>
  <c r="S50" i="52"/>
  <c r="S51" i="52"/>
  <c r="S52" i="52"/>
  <c r="S22" i="52"/>
  <c r="S21" i="52"/>
  <c r="S53" i="52"/>
  <c r="S54" i="52"/>
  <c r="S56" i="52"/>
  <c r="S57" i="52"/>
  <c r="S58" i="52"/>
  <c r="S59" i="52"/>
  <c r="S24" i="52"/>
  <c r="S60" i="52"/>
  <c r="S61" i="52"/>
  <c r="S17" i="52"/>
  <c r="S62" i="52"/>
  <c r="S63" i="52"/>
  <c r="S15" i="52"/>
  <c r="S65" i="52"/>
  <c r="S66" i="52"/>
  <c r="S67" i="52"/>
  <c r="S68" i="52"/>
  <c r="S69" i="52"/>
  <c r="S70" i="52"/>
  <c r="S71" i="52"/>
  <c r="S72" i="52"/>
  <c r="S23" i="52"/>
  <c r="S74" i="52"/>
  <c r="S75" i="52"/>
  <c r="S76" i="52"/>
  <c r="S19" i="52"/>
  <c r="S77" i="52"/>
  <c r="S18" i="52"/>
  <c r="S20" i="52"/>
  <c r="R26" i="52"/>
  <c r="R27" i="52"/>
  <c r="R28" i="52"/>
  <c r="R29" i="52"/>
  <c r="R30" i="52"/>
  <c r="R31" i="52"/>
  <c r="R32" i="52"/>
  <c r="R33" i="52"/>
  <c r="R34" i="52"/>
  <c r="R35" i="52"/>
  <c r="R36" i="52"/>
  <c r="R37" i="52"/>
  <c r="R38" i="52"/>
  <c r="R39" i="52"/>
  <c r="R40" i="52"/>
  <c r="R41" i="52"/>
  <c r="R42" i="52"/>
  <c r="R43" i="52"/>
  <c r="R44" i="52"/>
  <c r="R45" i="52"/>
  <c r="R47" i="52"/>
  <c r="R14" i="52"/>
  <c r="R16" i="52"/>
  <c r="R48" i="52"/>
  <c r="R49" i="52"/>
  <c r="R50" i="52"/>
  <c r="R51" i="52"/>
  <c r="R52" i="52"/>
  <c r="R22" i="52"/>
  <c r="R21" i="52"/>
  <c r="R53" i="52"/>
  <c r="R54" i="52"/>
  <c r="R56" i="52"/>
  <c r="R57" i="52"/>
  <c r="R58" i="52"/>
  <c r="R59" i="52"/>
  <c r="R24" i="52"/>
  <c r="R60" i="52"/>
  <c r="R61" i="52"/>
  <c r="R17" i="52"/>
  <c r="R62" i="52"/>
  <c r="R63" i="52"/>
  <c r="R15" i="52"/>
  <c r="R65" i="52"/>
  <c r="R66" i="52"/>
  <c r="R67" i="52"/>
  <c r="R68" i="52"/>
  <c r="R69" i="52"/>
  <c r="R70" i="52"/>
  <c r="R71" i="52"/>
  <c r="R72" i="52"/>
  <c r="R23" i="52"/>
  <c r="R74" i="52"/>
  <c r="R75" i="52"/>
  <c r="R76" i="52"/>
  <c r="R19" i="52"/>
  <c r="R77" i="52"/>
  <c r="R18" i="52"/>
  <c r="R20" i="52"/>
  <c r="Q26" i="52"/>
  <c r="Q27" i="52"/>
  <c r="Q28" i="52"/>
  <c r="Q29" i="52"/>
  <c r="Q30" i="52"/>
  <c r="Q31" i="52"/>
  <c r="Q32" i="52"/>
  <c r="Q33" i="52"/>
  <c r="Q34" i="52"/>
  <c r="Q35" i="52"/>
  <c r="Q36" i="52"/>
  <c r="Q37" i="52"/>
  <c r="Q38" i="52"/>
  <c r="Q39" i="52"/>
  <c r="Q40" i="52"/>
  <c r="Q41" i="52"/>
  <c r="Q42" i="52"/>
  <c r="Q43" i="52"/>
  <c r="Q44" i="52"/>
  <c r="Q45" i="52"/>
  <c r="Q47" i="52"/>
  <c r="Q14" i="52"/>
  <c r="Q16" i="52"/>
  <c r="Q48" i="52"/>
  <c r="Q49" i="52"/>
  <c r="Q50" i="52"/>
  <c r="Q51" i="52"/>
  <c r="Q52" i="52"/>
  <c r="Q22" i="52"/>
  <c r="Q21" i="52"/>
  <c r="Q53" i="52"/>
  <c r="Q54" i="52"/>
  <c r="Q56" i="52"/>
  <c r="Q57" i="52"/>
  <c r="Q58" i="52"/>
  <c r="Q59" i="52"/>
  <c r="Q24" i="52"/>
  <c r="Q60" i="52"/>
  <c r="Q61" i="52"/>
  <c r="Q17" i="52"/>
  <c r="Q62" i="52"/>
  <c r="Q63" i="52"/>
  <c r="Q15" i="52"/>
  <c r="Q65" i="52"/>
  <c r="Q66" i="52"/>
  <c r="Q67" i="52"/>
  <c r="Q68" i="52"/>
  <c r="Q69" i="52"/>
  <c r="Q70" i="52"/>
  <c r="Q71" i="52"/>
  <c r="Q72" i="52"/>
  <c r="Q23" i="52"/>
  <c r="Q74" i="52"/>
  <c r="Q75" i="52"/>
  <c r="Q76" i="52"/>
  <c r="Q19" i="52"/>
  <c r="Q77" i="52"/>
  <c r="Q18" i="52"/>
  <c r="Q20" i="52"/>
  <c r="P26" i="52"/>
  <c r="P27" i="52"/>
  <c r="P28" i="52"/>
  <c r="P29" i="52"/>
  <c r="P30" i="52"/>
  <c r="P31" i="52"/>
  <c r="P32" i="52"/>
  <c r="P33" i="52"/>
  <c r="P34" i="52"/>
  <c r="P35" i="52"/>
  <c r="P36" i="52"/>
  <c r="P37" i="52"/>
  <c r="P38" i="52"/>
  <c r="P39" i="52"/>
  <c r="P40" i="52"/>
  <c r="P41" i="52"/>
  <c r="P42" i="52"/>
  <c r="P43" i="52"/>
  <c r="P44" i="52"/>
  <c r="P45" i="52"/>
  <c r="P47" i="52"/>
  <c r="P14" i="52"/>
  <c r="P16" i="52"/>
  <c r="P48" i="52"/>
  <c r="P49" i="52"/>
  <c r="P50" i="52"/>
  <c r="P51" i="52"/>
  <c r="P52" i="52"/>
  <c r="P22" i="52"/>
  <c r="P21" i="52"/>
  <c r="P53" i="52"/>
  <c r="P54" i="52"/>
  <c r="P56" i="52"/>
  <c r="P57" i="52"/>
  <c r="P58" i="52"/>
  <c r="P59" i="52"/>
  <c r="P24" i="52"/>
  <c r="P60" i="52"/>
  <c r="P61" i="52"/>
  <c r="P17" i="52"/>
  <c r="P62" i="52"/>
  <c r="P63" i="52"/>
  <c r="P15" i="52"/>
  <c r="P65" i="52"/>
  <c r="P66" i="52"/>
  <c r="P67" i="52"/>
  <c r="P68" i="52"/>
  <c r="P69" i="52"/>
  <c r="P70" i="52"/>
  <c r="P71" i="52"/>
  <c r="P72" i="52"/>
  <c r="P23" i="52"/>
  <c r="P74" i="52"/>
  <c r="P75" i="52"/>
  <c r="P76" i="52"/>
  <c r="P19" i="52"/>
  <c r="P77" i="52"/>
  <c r="P18" i="52"/>
  <c r="P20" i="52"/>
  <c r="O26" i="52"/>
  <c r="O27" i="52"/>
  <c r="O28" i="52"/>
  <c r="O29" i="52"/>
  <c r="O30" i="52"/>
  <c r="O31" i="52"/>
  <c r="O32" i="52"/>
  <c r="O33" i="52"/>
  <c r="O34" i="52"/>
  <c r="O35" i="52"/>
  <c r="O36" i="52"/>
  <c r="O37" i="52"/>
  <c r="O38" i="52"/>
  <c r="O39" i="52"/>
  <c r="O40" i="52"/>
  <c r="O41" i="52"/>
  <c r="O42" i="52"/>
  <c r="O43" i="52"/>
  <c r="O44" i="52"/>
  <c r="O45" i="52"/>
  <c r="O47" i="52"/>
  <c r="O14" i="52"/>
  <c r="O16" i="52"/>
  <c r="O48" i="52"/>
  <c r="O49" i="52"/>
  <c r="O50" i="52"/>
  <c r="O51" i="52"/>
  <c r="O52" i="52"/>
  <c r="O22" i="52"/>
  <c r="O21" i="52"/>
  <c r="O53" i="52"/>
  <c r="O54" i="52"/>
  <c r="O56" i="52"/>
  <c r="O57" i="52"/>
  <c r="O58" i="52"/>
  <c r="O59" i="52"/>
  <c r="O24" i="52"/>
  <c r="O60" i="52"/>
  <c r="O61" i="52"/>
  <c r="O17" i="52"/>
  <c r="O62" i="52"/>
  <c r="O63" i="52"/>
  <c r="O15" i="52"/>
  <c r="O65" i="52"/>
  <c r="O66" i="52"/>
  <c r="O67" i="52"/>
  <c r="O68" i="52"/>
  <c r="O69" i="52"/>
  <c r="O70" i="52"/>
  <c r="O71" i="52"/>
  <c r="O72" i="52"/>
  <c r="O23" i="52"/>
  <c r="O74" i="52"/>
  <c r="O75" i="52"/>
  <c r="O76" i="52"/>
  <c r="O19" i="52"/>
  <c r="O77" i="52"/>
  <c r="O18" i="52"/>
  <c r="O20" i="52"/>
  <c r="N26" i="52"/>
  <c r="N27" i="52"/>
  <c r="N28" i="52"/>
  <c r="N29" i="52"/>
  <c r="N30" i="52"/>
  <c r="N31" i="52"/>
  <c r="N32" i="52"/>
  <c r="N33" i="52"/>
  <c r="N34" i="52"/>
  <c r="N35" i="52"/>
  <c r="N36" i="52"/>
  <c r="N37" i="52"/>
  <c r="N38" i="52"/>
  <c r="N39" i="52"/>
  <c r="N40" i="52"/>
  <c r="N41" i="52"/>
  <c r="N42" i="52"/>
  <c r="N43" i="52"/>
  <c r="N44" i="52"/>
  <c r="N45" i="52"/>
  <c r="N47" i="52"/>
  <c r="N14" i="52"/>
  <c r="N16" i="52"/>
  <c r="N48" i="52"/>
  <c r="N49" i="52"/>
  <c r="N50" i="52"/>
  <c r="N51" i="52"/>
  <c r="N52" i="52"/>
  <c r="N22" i="52"/>
  <c r="N21" i="52"/>
  <c r="N53" i="52"/>
  <c r="N54" i="52"/>
  <c r="N56" i="52"/>
  <c r="N57" i="52"/>
  <c r="N58" i="52"/>
  <c r="N59" i="52"/>
  <c r="N24" i="52"/>
  <c r="N60" i="52"/>
  <c r="N61" i="52"/>
  <c r="N17" i="52"/>
  <c r="N62" i="52"/>
  <c r="N63" i="52"/>
  <c r="N15" i="52"/>
  <c r="N65" i="52"/>
  <c r="N66" i="52"/>
  <c r="N67" i="52"/>
  <c r="N68" i="52"/>
  <c r="N69" i="52"/>
  <c r="N70" i="52"/>
  <c r="N71" i="52"/>
  <c r="N72" i="52"/>
  <c r="N23" i="52"/>
  <c r="N74" i="52"/>
  <c r="N75" i="52"/>
  <c r="N76" i="52"/>
  <c r="N19" i="52"/>
  <c r="N77" i="52"/>
  <c r="N18" i="52"/>
  <c r="N20" i="52"/>
  <c r="M26" i="52"/>
  <c r="M27" i="52"/>
  <c r="M28" i="52"/>
  <c r="M29" i="52"/>
  <c r="M30" i="52"/>
  <c r="M31" i="52"/>
  <c r="M32" i="52"/>
  <c r="M33" i="52"/>
  <c r="M34" i="52"/>
  <c r="M35" i="52"/>
  <c r="M36" i="52"/>
  <c r="M37" i="52"/>
  <c r="M38" i="52"/>
  <c r="M39" i="52"/>
  <c r="M40" i="52"/>
  <c r="M41" i="52"/>
  <c r="M42" i="52"/>
  <c r="M43" i="52"/>
  <c r="M44" i="52"/>
  <c r="M45" i="52"/>
  <c r="M47" i="52"/>
  <c r="M14" i="52"/>
  <c r="M16" i="52"/>
  <c r="M48" i="52"/>
  <c r="M49" i="52"/>
  <c r="M50" i="52"/>
  <c r="M51" i="52"/>
  <c r="M52" i="52"/>
  <c r="M22" i="52"/>
  <c r="M21" i="52"/>
  <c r="M53" i="52"/>
  <c r="M54" i="52"/>
  <c r="M56" i="52"/>
  <c r="M57" i="52"/>
  <c r="M58" i="52"/>
  <c r="M59" i="52"/>
  <c r="M24" i="52"/>
  <c r="M60" i="52"/>
  <c r="M61" i="52"/>
  <c r="M17" i="52"/>
  <c r="M62" i="52"/>
  <c r="M63" i="52"/>
  <c r="M15" i="52"/>
  <c r="M65" i="52"/>
  <c r="M66" i="52"/>
  <c r="M67" i="52"/>
  <c r="M68" i="52"/>
  <c r="M69" i="52"/>
  <c r="M70" i="52"/>
  <c r="M71" i="52"/>
  <c r="M72" i="52"/>
  <c r="M23" i="52"/>
  <c r="M74" i="52"/>
  <c r="M75" i="52"/>
  <c r="M76" i="52"/>
  <c r="M19" i="52"/>
  <c r="M77" i="52"/>
  <c r="M18" i="52"/>
  <c r="M20" i="52"/>
  <c r="L26" i="52"/>
  <c r="L27" i="52"/>
  <c r="L28" i="52"/>
  <c r="L29" i="52"/>
  <c r="L30" i="52"/>
  <c r="L31" i="52"/>
  <c r="L32" i="52"/>
  <c r="L33" i="52"/>
  <c r="L34" i="52"/>
  <c r="L35" i="52"/>
  <c r="L36" i="52"/>
  <c r="L37" i="52"/>
  <c r="L38" i="52"/>
  <c r="L39" i="52"/>
  <c r="L40" i="52"/>
  <c r="L41" i="52"/>
  <c r="L42" i="52"/>
  <c r="L43" i="52"/>
  <c r="L44" i="52"/>
  <c r="L45" i="52"/>
  <c r="L47" i="52"/>
  <c r="L14" i="52"/>
  <c r="L16" i="52"/>
  <c r="L48" i="52"/>
  <c r="L49" i="52"/>
  <c r="L50" i="52"/>
  <c r="L51" i="52"/>
  <c r="L52" i="52"/>
  <c r="L22" i="52"/>
  <c r="L21" i="52"/>
  <c r="L53" i="52"/>
  <c r="L54" i="52"/>
  <c r="L56" i="52"/>
  <c r="L57" i="52"/>
  <c r="L58" i="52"/>
  <c r="L59" i="52"/>
  <c r="L24" i="52"/>
  <c r="L60" i="52"/>
  <c r="L61" i="52"/>
  <c r="L17" i="52"/>
  <c r="L62" i="52"/>
  <c r="L63" i="52"/>
  <c r="L15" i="52"/>
  <c r="L65" i="52"/>
  <c r="L66" i="52"/>
  <c r="L67" i="52"/>
  <c r="L68" i="52"/>
  <c r="L69" i="52"/>
  <c r="L70" i="52"/>
  <c r="L71" i="52"/>
  <c r="L72" i="52"/>
  <c r="L23" i="52"/>
  <c r="L74" i="52"/>
  <c r="L75" i="52"/>
  <c r="L76" i="52"/>
  <c r="L19" i="52"/>
  <c r="L77" i="52"/>
  <c r="L18" i="52"/>
  <c r="L20" i="52"/>
  <c r="K26" i="52"/>
  <c r="K27" i="52"/>
  <c r="K28" i="52"/>
  <c r="K29" i="52"/>
  <c r="K30" i="52"/>
  <c r="K31" i="52"/>
  <c r="K32" i="52"/>
  <c r="K33" i="52"/>
  <c r="K34" i="52"/>
  <c r="K35" i="52"/>
  <c r="K36" i="52"/>
  <c r="K37" i="52"/>
  <c r="K38" i="52"/>
  <c r="K39" i="52"/>
  <c r="K40" i="52"/>
  <c r="K41" i="52"/>
  <c r="K42" i="52"/>
  <c r="K43" i="52"/>
  <c r="K44" i="52"/>
  <c r="K45" i="52"/>
  <c r="K47" i="52"/>
  <c r="K14" i="52"/>
  <c r="K16" i="52"/>
  <c r="K48" i="52"/>
  <c r="K49" i="52"/>
  <c r="K50" i="52"/>
  <c r="K51" i="52"/>
  <c r="K52" i="52"/>
  <c r="K22" i="52"/>
  <c r="K21" i="52"/>
  <c r="K53" i="52"/>
  <c r="K54" i="52"/>
  <c r="K56" i="52"/>
  <c r="K57" i="52"/>
  <c r="K58" i="52"/>
  <c r="K59" i="52"/>
  <c r="K24" i="52"/>
  <c r="K60" i="52"/>
  <c r="K61" i="52"/>
  <c r="K17" i="52"/>
  <c r="K62" i="52"/>
  <c r="K63" i="52"/>
  <c r="K15" i="52"/>
  <c r="K65" i="52"/>
  <c r="K66" i="52"/>
  <c r="K67" i="52"/>
  <c r="K68" i="52"/>
  <c r="K69" i="52"/>
  <c r="K70" i="52"/>
  <c r="K71" i="52"/>
  <c r="K72" i="52"/>
  <c r="K23" i="52"/>
  <c r="K74" i="52"/>
  <c r="K75" i="52"/>
  <c r="K76" i="52"/>
  <c r="K19" i="52"/>
  <c r="K77" i="52"/>
  <c r="K18" i="52"/>
  <c r="K20" i="52"/>
  <c r="J26" i="52"/>
  <c r="J27" i="52"/>
  <c r="J28" i="52"/>
  <c r="J29" i="52"/>
  <c r="J30" i="52"/>
  <c r="J31" i="52"/>
  <c r="J32" i="52"/>
  <c r="J33" i="52"/>
  <c r="J34" i="52"/>
  <c r="J35" i="52"/>
  <c r="J36" i="52"/>
  <c r="J37" i="52"/>
  <c r="J38" i="52"/>
  <c r="J39" i="52"/>
  <c r="J40" i="52"/>
  <c r="J41" i="52"/>
  <c r="J42" i="52"/>
  <c r="J43" i="52"/>
  <c r="J44" i="52"/>
  <c r="J45" i="52"/>
  <c r="J47" i="52"/>
  <c r="J14" i="52"/>
  <c r="J16" i="52"/>
  <c r="J48" i="52"/>
  <c r="J49" i="52"/>
  <c r="J50" i="52"/>
  <c r="J51" i="52"/>
  <c r="J52" i="52"/>
  <c r="J22" i="52"/>
  <c r="J21" i="52"/>
  <c r="J53" i="52"/>
  <c r="J54" i="52"/>
  <c r="J56" i="52"/>
  <c r="J57" i="52"/>
  <c r="J58" i="52"/>
  <c r="J59" i="52"/>
  <c r="J24" i="52"/>
  <c r="J60" i="52"/>
  <c r="J61" i="52"/>
  <c r="J17" i="52"/>
  <c r="J62" i="52"/>
  <c r="J63" i="52"/>
  <c r="J15" i="52"/>
  <c r="J65" i="52"/>
  <c r="J66" i="52"/>
  <c r="J67" i="52"/>
  <c r="J68" i="52"/>
  <c r="J69" i="52"/>
  <c r="J70" i="52"/>
  <c r="J71" i="52"/>
  <c r="J72" i="52"/>
  <c r="J23" i="52"/>
  <c r="J74" i="52"/>
  <c r="J75" i="52"/>
  <c r="J76" i="52"/>
  <c r="J19" i="52"/>
  <c r="J77" i="52"/>
  <c r="J18" i="52"/>
  <c r="J20" i="52"/>
  <c r="I26" i="52"/>
  <c r="I27" i="52"/>
  <c r="I28" i="52"/>
  <c r="I29" i="52"/>
  <c r="I30" i="52"/>
  <c r="I31" i="52"/>
  <c r="I32" i="52"/>
  <c r="I33" i="52"/>
  <c r="I34" i="52"/>
  <c r="I35" i="52"/>
  <c r="I36" i="52"/>
  <c r="I37" i="52"/>
  <c r="I38" i="52"/>
  <c r="I39" i="52"/>
  <c r="I40" i="52"/>
  <c r="I41" i="52"/>
  <c r="I42" i="52"/>
  <c r="I43" i="52"/>
  <c r="I44" i="52"/>
  <c r="I45" i="52"/>
  <c r="I47" i="52"/>
  <c r="I14" i="52"/>
  <c r="I16" i="52"/>
  <c r="I48" i="52"/>
  <c r="I49" i="52"/>
  <c r="I50" i="52"/>
  <c r="I51" i="52"/>
  <c r="I52" i="52"/>
  <c r="I22" i="52"/>
  <c r="I21" i="52"/>
  <c r="I53" i="52"/>
  <c r="I54" i="52"/>
  <c r="I56" i="52"/>
  <c r="I57" i="52"/>
  <c r="I58" i="52"/>
  <c r="I59" i="52"/>
  <c r="I24" i="52"/>
  <c r="I60" i="52"/>
  <c r="I61" i="52"/>
  <c r="I17" i="52"/>
  <c r="I62" i="52"/>
  <c r="I63" i="52"/>
  <c r="I15" i="52"/>
  <c r="I65" i="52"/>
  <c r="I66" i="52"/>
  <c r="I67" i="52"/>
  <c r="I68" i="52"/>
  <c r="I69" i="52"/>
  <c r="I70" i="52"/>
  <c r="I71" i="52"/>
  <c r="I72" i="52"/>
  <c r="I23" i="52"/>
  <c r="I74" i="52"/>
  <c r="I75" i="52"/>
  <c r="I76" i="52"/>
  <c r="I19" i="52"/>
  <c r="I77" i="52"/>
  <c r="I18" i="52"/>
  <c r="I20" i="52"/>
  <c r="H26" i="52"/>
  <c r="H27" i="52"/>
  <c r="H28" i="52"/>
  <c r="H29" i="52"/>
  <c r="H30" i="52"/>
  <c r="H31" i="52"/>
  <c r="H32" i="52"/>
  <c r="H33" i="52"/>
  <c r="H34" i="52"/>
  <c r="H35" i="52"/>
  <c r="H36" i="52"/>
  <c r="H37" i="52"/>
  <c r="H38" i="52"/>
  <c r="H39" i="52"/>
  <c r="H40" i="52"/>
  <c r="H41" i="52"/>
  <c r="H42" i="52"/>
  <c r="H43" i="52"/>
  <c r="H44" i="52"/>
  <c r="H45" i="52"/>
  <c r="H47" i="52"/>
  <c r="H14" i="52"/>
  <c r="H16" i="52"/>
  <c r="H48" i="52"/>
  <c r="H49" i="52"/>
  <c r="H50" i="52"/>
  <c r="H51" i="52"/>
  <c r="H52" i="52"/>
  <c r="H22" i="52"/>
  <c r="H21" i="52"/>
  <c r="H53" i="52"/>
  <c r="H54" i="52"/>
  <c r="H56" i="52"/>
  <c r="H57" i="52"/>
  <c r="H58" i="52"/>
  <c r="H59" i="52"/>
  <c r="H24" i="52"/>
  <c r="H60" i="52"/>
  <c r="H61" i="52"/>
  <c r="H17" i="52"/>
  <c r="H62" i="52"/>
  <c r="H63" i="52"/>
  <c r="H15" i="52"/>
  <c r="H65" i="52"/>
  <c r="H66" i="52"/>
  <c r="H67" i="52"/>
  <c r="H68" i="52"/>
  <c r="H69" i="52"/>
  <c r="H70" i="52"/>
  <c r="H71" i="52"/>
  <c r="H72" i="52"/>
  <c r="H23" i="52"/>
  <c r="H74" i="52"/>
  <c r="H75" i="52"/>
  <c r="H76" i="52"/>
  <c r="H19" i="52"/>
  <c r="H77" i="52"/>
  <c r="H18" i="52"/>
  <c r="H20" i="52"/>
  <c r="G26" i="52"/>
  <c r="G27" i="52"/>
  <c r="G28" i="52"/>
  <c r="G29" i="52"/>
  <c r="G30" i="52"/>
  <c r="G31" i="52"/>
  <c r="G32" i="52"/>
  <c r="G33" i="52"/>
  <c r="G34" i="52"/>
  <c r="G35" i="52"/>
  <c r="G36" i="52"/>
  <c r="G37" i="52"/>
  <c r="G38" i="52"/>
  <c r="G39" i="52"/>
  <c r="G40" i="52"/>
  <c r="G41" i="52"/>
  <c r="G42" i="52"/>
  <c r="G43" i="52"/>
  <c r="G44" i="52"/>
  <c r="G45" i="52"/>
  <c r="G47" i="52"/>
  <c r="G14" i="52"/>
  <c r="G16" i="52"/>
  <c r="G48" i="52"/>
  <c r="G49" i="52"/>
  <c r="G50" i="52"/>
  <c r="G51" i="52"/>
  <c r="G52" i="52"/>
  <c r="G22" i="52"/>
  <c r="G21" i="52"/>
  <c r="G53" i="52"/>
  <c r="G54" i="52"/>
  <c r="G56" i="52"/>
  <c r="G57" i="52"/>
  <c r="G58" i="52"/>
  <c r="G59" i="52"/>
  <c r="G24" i="52"/>
  <c r="G60" i="52"/>
  <c r="G61" i="52"/>
  <c r="G17" i="52"/>
  <c r="G62" i="52"/>
  <c r="G63" i="52"/>
  <c r="G15" i="52"/>
  <c r="G65" i="52"/>
  <c r="G66" i="52"/>
  <c r="G67" i="52"/>
  <c r="G68" i="52"/>
  <c r="G69" i="52"/>
  <c r="G70" i="52"/>
  <c r="G71" i="52"/>
  <c r="G72" i="52"/>
  <c r="G23" i="52"/>
  <c r="G74" i="52"/>
  <c r="G75" i="52"/>
  <c r="G76" i="52"/>
  <c r="G19" i="52"/>
  <c r="G77" i="52"/>
  <c r="G18" i="52"/>
  <c r="G20" i="52"/>
  <c r="F26" i="52"/>
  <c r="F27" i="52"/>
  <c r="F28" i="52"/>
  <c r="F29" i="52"/>
  <c r="F30" i="52"/>
  <c r="F31" i="52"/>
  <c r="F32" i="52"/>
  <c r="F33" i="52"/>
  <c r="F34" i="52"/>
  <c r="F35" i="52"/>
  <c r="F36" i="52"/>
  <c r="F37" i="52"/>
  <c r="F38" i="52"/>
  <c r="F39" i="52"/>
  <c r="F40" i="52"/>
  <c r="F41" i="52"/>
  <c r="F42" i="52"/>
  <c r="F43" i="52"/>
  <c r="F44" i="52"/>
  <c r="F45" i="52"/>
  <c r="F47" i="52"/>
  <c r="F14" i="52"/>
  <c r="F16" i="52"/>
  <c r="F48" i="52"/>
  <c r="F49" i="52"/>
  <c r="F50" i="52"/>
  <c r="F51" i="52"/>
  <c r="F52" i="52"/>
  <c r="F22" i="52"/>
  <c r="F21" i="52"/>
  <c r="F53" i="52"/>
  <c r="F54" i="52"/>
  <c r="F56" i="52"/>
  <c r="F57" i="52"/>
  <c r="F58" i="52"/>
  <c r="F59" i="52"/>
  <c r="F24" i="52"/>
  <c r="F60" i="52"/>
  <c r="F61" i="52"/>
  <c r="F17" i="52"/>
  <c r="F62" i="52"/>
  <c r="F63" i="52"/>
  <c r="F15" i="52"/>
  <c r="F65" i="52"/>
  <c r="F66" i="52"/>
  <c r="F67" i="52"/>
  <c r="F68" i="52"/>
  <c r="F69" i="52"/>
  <c r="F70" i="52"/>
  <c r="F71" i="52"/>
  <c r="F72" i="52"/>
  <c r="F23" i="52"/>
  <c r="F74" i="52"/>
  <c r="F75" i="52"/>
  <c r="F76" i="52"/>
  <c r="F19" i="52"/>
  <c r="F77" i="52"/>
  <c r="F18" i="52"/>
  <c r="F20" i="52"/>
  <c r="AB25" i="52"/>
  <c r="AA25" i="52"/>
  <c r="Z25" i="52"/>
  <c r="Y25" i="52"/>
  <c r="X25" i="52"/>
  <c r="W25" i="52"/>
  <c r="V25" i="52"/>
  <c r="U25" i="52"/>
  <c r="T25" i="52"/>
  <c r="S25" i="52"/>
  <c r="R25" i="52"/>
  <c r="Q25" i="52"/>
  <c r="P25" i="52"/>
  <c r="O25" i="52"/>
  <c r="N25" i="52"/>
  <c r="M25" i="52"/>
  <c r="L25" i="52"/>
  <c r="K25" i="52"/>
  <c r="J25" i="52"/>
  <c r="I25" i="52"/>
  <c r="H25" i="52"/>
  <c r="G25" i="52"/>
  <c r="F25" i="52"/>
  <c r="E26" i="52"/>
  <c r="E27" i="52"/>
  <c r="E28" i="52"/>
  <c r="E29" i="52"/>
  <c r="E30" i="52"/>
  <c r="E31" i="52"/>
  <c r="E32" i="52"/>
  <c r="E33" i="52"/>
  <c r="E34" i="52"/>
  <c r="E35" i="52"/>
  <c r="E36" i="52"/>
  <c r="E37" i="52"/>
  <c r="E38" i="52"/>
  <c r="E39" i="52"/>
  <c r="E40" i="52"/>
  <c r="E41" i="52"/>
  <c r="E42" i="52"/>
  <c r="E43" i="52"/>
  <c r="E44" i="52"/>
  <c r="E45" i="52"/>
  <c r="E47" i="52"/>
  <c r="E14" i="52"/>
  <c r="E16" i="52"/>
  <c r="E48" i="52"/>
  <c r="E49" i="52"/>
  <c r="E50" i="52"/>
  <c r="E51" i="52"/>
  <c r="E52" i="52"/>
  <c r="E22" i="52"/>
  <c r="E21" i="52"/>
  <c r="E53" i="52"/>
  <c r="E54" i="52"/>
  <c r="E56" i="52"/>
  <c r="E57" i="52"/>
  <c r="E58" i="52"/>
  <c r="E59" i="52"/>
  <c r="E24" i="52"/>
  <c r="E60" i="52"/>
  <c r="E61" i="52"/>
  <c r="E17" i="52"/>
  <c r="E62" i="52"/>
  <c r="E63" i="52"/>
  <c r="E15" i="52"/>
  <c r="E65" i="52"/>
  <c r="E66" i="52"/>
  <c r="E67" i="52"/>
  <c r="E68" i="52"/>
  <c r="E69" i="52"/>
  <c r="E70" i="52"/>
  <c r="E71" i="52"/>
  <c r="E72" i="52"/>
  <c r="E23" i="52"/>
  <c r="E74" i="52"/>
  <c r="E75" i="52"/>
  <c r="E76" i="52"/>
  <c r="E19" i="52"/>
  <c r="E77" i="52"/>
  <c r="E18" i="52"/>
  <c r="E20" i="52"/>
  <c r="E25" i="52"/>
  <c r="D26" i="52"/>
  <c r="D27" i="52"/>
  <c r="D28" i="52"/>
  <c r="D29" i="52"/>
  <c r="D30" i="52"/>
  <c r="D31" i="52"/>
  <c r="D32" i="52"/>
  <c r="D33" i="52"/>
  <c r="D34" i="52"/>
  <c r="D35" i="52"/>
  <c r="D36" i="52"/>
  <c r="D37" i="52"/>
  <c r="D38" i="52"/>
  <c r="D39" i="52"/>
  <c r="D40" i="52"/>
  <c r="D41" i="52"/>
  <c r="D42" i="52"/>
  <c r="D43" i="52"/>
  <c r="D44" i="52"/>
  <c r="D45" i="52"/>
  <c r="D47" i="52"/>
  <c r="D14" i="52"/>
  <c r="D16" i="52"/>
  <c r="D48" i="52"/>
  <c r="D49" i="52"/>
  <c r="D50" i="52"/>
  <c r="D51" i="52"/>
  <c r="D52" i="52"/>
  <c r="D22" i="52"/>
  <c r="D21" i="52"/>
  <c r="D53" i="52"/>
  <c r="D54" i="52"/>
  <c r="D56" i="52"/>
  <c r="D57" i="52"/>
  <c r="D58" i="52"/>
  <c r="D59" i="52"/>
  <c r="D24" i="52"/>
  <c r="D60" i="52"/>
  <c r="D61" i="52"/>
  <c r="D17" i="52"/>
  <c r="D62" i="52"/>
  <c r="D63" i="52"/>
  <c r="D15" i="52"/>
  <c r="D65" i="52"/>
  <c r="D66" i="52"/>
  <c r="D67" i="52"/>
  <c r="D68" i="52"/>
  <c r="D69" i="52"/>
  <c r="D70" i="52"/>
  <c r="D71" i="52"/>
  <c r="D72" i="52"/>
  <c r="D23" i="52"/>
  <c r="D74" i="52"/>
  <c r="D75" i="52"/>
  <c r="D76" i="52"/>
  <c r="D19" i="52"/>
  <c r="D77" i="52"/>
  <c r="D18" i="52"/>
  <c r="D20" i="52"/>
  <c r="D25" i="52"/>
  <c r="B26" i="52"/>
  <c r="B27" i="52"/>
  <c r="B28" i="52"/>
  <c r="B29" i="52"/>
  <c r="B30" i="52"/>
  <c r="B31" i="52"/>
  <c r="B32" i="52"/>
  <c r="B33" i="52"/>
  <c r="B34" i="52"/>
  <c r="B35" i="52"/>
  <c r="B36" i="52"/>
  <c r="B37" i="52"/>
  <c r="B38" i="52"/>
  <c r="B39" i="52"/>
  <c r="B40" i="52"/>
  <c r="B41" i="52"/>
  <c r="B42" i="52"/>
  <c r="B43" i="52"/>
  <c r="B44" i="52"/>
  <c r="B45" i="52"/>
  <c r="B47" i="52"/>
  <c r="B14" i="52"/>
  <c r="B16" i="52"/>
  <c r="B48" i="52"/>
  <c r="B49" i="52"/>
  <c r="B51" i="52"/>
  <c r="B52" i="52"/>
  <c r="B22" i="52"/>
  <c r="B21" i="52"/>
  <c r="B53" i="52"/>
  <c r="B54" i="52"/>
  <c r="B57" i="52"/>
  <c r="B58" i="52"/>
  <c r="B59" i="52"/>
  <c r="B24" i="52"/>
  <c r="B60" i="52"/>
  <c r="B61" i="52"/>
  <c r="B17" i="52"/>
  <c r="B62" i="52"/>
  <c r="B63" i="52"/>
  <c r="B15" i="52"/>
  <c r="B65" i="52"/>
  <c r="B66" i="52"/>
  <c r="B67" i="52"/>
  <c r="B68" i="52"/>
  <c r="B69" i="52"/>
  <c r="B70" i="52"/>
  <c r="B71" i="52"/>
  <c r="B72" i="52"/>
  <c r="B23" i="52"/>
  <c r="B74" i="52"/>
  <c r="B75" i="52"/>
  <c r="B76" i="52"/>
  <c r="B19" i="52"/>
  <c r="B77" i="52"/>
  <c r="B18" i="52"/>
  <c r="B20" i="52"/>
  <c r="B25" i="52"/>
  <c r="A73" i="52"/>
  <c r="A64" i="52"/>
  <c r="A55" i="52"/>
  <c r="A46" i="52"/>
  <c r="A78" i="52"/>
  <c r="A25" i="52"/>
  <c r="A47" i="52"/>
  <c r="A14" i="52"/>
  <c r="A16" i="52"/>
  <c r="A48" i="52"/>
  <c r="A49" i="52"/>
  <c r="A50" i="52"/>
  <c r="A51" i="52"/>
  <c r="A52" i="52"/>
  <c r="A22" i="52"/>
  <c r="A21" i="52"/>
  <c r="A53" i="52"/>
  <c r="A54" i="52"/>
  <c r="A56" i="52"/>
  <c r="A57" i="52"/>
  <c r="A58" i="52"/>
  <c r="A59" i="52"/>
  <c r="A24" i="52"/>
  <c r="A60" i="52"/>
  <c r="A61" i="52"/>
  <c r="A17" i="52"/>
  <c r="A62" i="52"/>
  <c r="A63" i="52"/>
  <c r="A15" i="52"/>
  <c r="A65" i="52"/>
  <c r="A66" i="52"/>
  <c r="A67" i="52"/>
  <c r="A68" i="52"/>
  <c r="A69" i="52"/>
  <c r="A70" i="52"/>
  <c r="A71" i="52"/>
  <c r="A72" i="52"/>
  <c r="A23" i="52"/>
  <c r="A74" i="52"/>
  <c r="A75" i="52"/>
  <c r="A76" i="52"/>
  <c r="A19" i="52"/>
  <c r="A77" i="52"/>
  <c r="A18" i="52"/>
  <c r="A20" i="52"/>
  <c r="H10" i="42"/>
  <c r="H11" i="42"/>
  <c r="H12" i="42"/>
  <c r="H13" i="42"/>
  <c r="H14" i="42"/>
  <c r="H15" i="42"/>
  <c r="H16" i="42"/>
  <c r="H17" i="42"/>
  <c r="H18" i="42"/>
  <c r="H19" i="42"/>
  <c r="H20" i="42"/>
  <c r="H21" i="42"/>
  <c r="H22" i="42"/>
  <c r="H23" i="42"/>
  <c r="H24" i="42"/>
  <c r="H25" i="42"/>
  <c r="H26" i="42"/>
  <c r="H27" i="42"/>
  <c r="H28" i="42"/>
  <c r="H29" i="42"/>
  <c r="H31" i="42"/>
  <c r="H32" i="42"/>
  <c r="H33" i="42"/>
  <c r="H34" i="42"/>
  <c r="H35" i="42"/>
  <c r="H36" i="42"/>
  <c r="H37" i="42"/>
  <c r="H38" i="42"/>
  <c r="H39" i="42"/>
  <c r="H40" i="42"/>
  <c r="H41" i="42"/>
  <c r="H42" i="42"/>
  <c r="H44" i="42"/>
  <c r="H45" i="42"/>
  <c r="H46" i="42"/>
  <c r="H47" i="42"/>
  <c r="H48" i="42"/>
  <c r="H49" i="42"/>
  <c r="H50" i="42"/>
  <c r="H51" i="42"/>
  <c r="H52" i="42"/>
  <c r="H53" i="42"/>
  <c r="H54" i="42"/>
  <c r="H56" i="42"/>
  <c r="H57" i="42"/>
  <c r="H58" i="42"/>
  <c r="H59" i="42"/>
  <c r="H60" i="42"/>
  <c r="H61" i="42"/>
  <c r="H62" i="42"/>
  <c r="H63" i="42"/>
  <c r="H65" i="42"/>
  <c r="H66" i="42"/>
  <c r="H67" i="42"/>
  <c r="H68" i="42"/>
  <c r="H69" i="42"/>
  <c r="H70" i="42"/>
  <c r="H71" i="42"/>
  <c r="H72" i="42"/>
  <c r="G10" i="42"/>
  <c r="G11" i="42"/>
  <c r="G12" i="42"/>
  <c r="G13" i="42"/>
  <c r="G14" i="42"/>
  <c r="G15" i="42"/>
  <c r="G16" i="42"/>
  <c r="G17" i="42"/>
  <c r="G18" i="42"/>
  <c r="G19" i="42"/>
  <c r="G20" i="42"/>
  <c r="G21" i="42"/>
  <c r="G22" i="42"/>
  <c r="G23" i="42"/>
  <c r="G24" i="42"/>
  <c r="G25" i="42"/>
  <c r="G26" i="42"/>
  <c r="G27" i="42"/>
  <c r="G28" i="42"/>
  <c r="G29" i="42"/>
  <c r="G31" i="42"/>
  <c r="G32" i="42"/>
  <c r="G33" i="42"/>
  <c r="G34" i="42"/>
  <c r="G35" i="42"/>
  <c r="G36" i="42"/>
  <c r="G37" i="42"/>
  <c r="G38" i="42"/>
  <c r="G39" i="42"/>
  <c r="G40" i="42"/>
  <c r="G41" i="42"/>
  <c r="G42" i="42"/>
  <c r="G44" i="42"/>
  <c r="G45" i="42"/>
  <c r="G46" i="42"/>
  <c r="G47" i="42"/>
  <c r="G48" i="42"/>
  <c r="G49" i="42"/>
  <c r="G50" i="42"/>
  <c r="G51" i="42"/>
  <c r="G52" i="42"/>
  <c r="G53" i="42"/>
  <c r="G54" i="42"/>
  <c r="G56" i="42"/>
  <c r="G57" i="42"/>
  <c r="G58" i="42"/>
  <c r="G59" i="42"/>
  <c r="G60" i="42"/>
  <c r="G61" i="42"/>
  <c r="G62" i="42"/>
  <c r="G63" i="42"/>
  <c r="G65" i="42"/>
  <c r="G66" i="42"/>
  <c r="G67" i="42"/>
  <c r="G68" i="42"/>
  <c r="G69" i="42"/>
  <c r="G70" i="42"/>
  <c r="G71" i="42"/>
  <c r="G72" i="42"/>
  <c r="E10" i="42"/>
  <c r="E11" i="42"/>
  <c r="E12" i="42"/>
  <c r="E13" i="42"/>
  <c r="E14" i="42"/>
  <c r="E15" i="42"/>
  <c r="E16" i="42"/>
  <c r="E17" i="42"/>
  <c r="E18" i="42"/>
  <c r="E19" i="42"/>
  <c r="E20" i="42"/>
  <c r="E21" i="42"/>
  <c r="E22" i="42"/>
  <c r="E23" i="42"/>
  <c r="E24" i="42"/>
  <c r="E25" i="42"/>
  <c r="E26" i="42"/>
  <c r="E27" i="42"/>
  <c r="E28" i="42"/>
  <c r="E29" i="42"/>
  <c r="E31" i="42"/>
  <c r="E32" i="42"/>
  <c r="E33" i="42"/>
  <c r="E34" i="42"/>
  <c r="E35" i="42"/>
  <c r="E36" i="42"/>
  <c r="E37" i="42"/>
  <c r="E38" i="42"/>
  <c r="E39" i="42"/>
  <c r="E40" i="42"/>
  <c r="E41" i="42"/>
  <c r="E42" i="42"/>
  <c r="E44" i="42"/>
  <c r="E45" i="42"/>
  <c r="E46" i="42"/>
  <c r="E47" i="42"/>
  <c r="E48" i="42"/>
  <c r="E49" i="42"/>
  <c r="E50" i="42"/>
  <c r="E51" i="42"/>
  <c r="E52" i="42"/>
  <c r="E53" i="42"/>
  <c r="E54" i="42"/>
  <c r="E56" i="42"/>
  <c r="E57" i="42"/>
  <c r="E58" i="42"/>
  <c r="E59" i="42"/>
  <c r="E60" i="42"/>
  <c r="E61" i="42"/>
  <c r="E62" i="42"/>
  <c r="E63" i="42"/>
  <c r="E65" i="42"/>
  <c r="E66" i="42"/>
  <c r="E67" i="42"/>
  <c r="E68" i="42"/>
  <c r="E69" i="42"/>
  <c r="E70" i="42"/>
  <c r="E71" i="42"/>
  <c r="E72" i="42"/>
  <c r="D10" i="42"/>
  <c r="D11" i="42"/>
  <c r="D12" i="42"/>
  <c r="D13" i="42"/>
  <c r="D14" i="42"/>
  <c r="D15" i="42"/>
  <c r="D16" i="42"/>
  <c r="D17" i="42"/>
  <c r="D18" i="42"/>
  <c r="D19" i="42"/>
  <c r="D20" i="42"/>
  <c r="D21" i="42"/>
  <c r="D22" i="42"/>
  <c r="D23" i="42"/>
  <c r="D24" i="42"/>
  <c r="D25" i="42"/>
  <c r="D26" i="42"/>
  <c r="D27" i="42"/>
  <c r="D28" i="42"/>
  <c r="D29" i="42"/>
  <c r="D31" i="42"/>
  <c r="D32" i="42"/>
  <c r="D33" i="42"/>
  <c r="D34" i="42"/>
  <c r="D35" i="42"/>
  <c r="D36" i="42"/>
  <c r="D37" i="42"/>
  <c r="D38" i="42"/>
  <c r="D39" i="42"/>
  <c r="D40" i="42"/>
  <c r="D41" i="42"/>
  <c r="D42" i="42"/>
  <c r="D44" i="42"/>
  <c r="D45" i="42"/>
  <c r="D46" i="42"/>
  <c r="D47" i="42"/>
  <c r="D48" i="42"/>
  <c r="D49" i="42"/>
  <c r="D50" i="42"/>
  <c r="D51" i="42"/>
  <c r="D52" i="42"/>
  <c r="D53" i="42"/>
  <c r="D54" i="42"/>
  <c r="D56" i="42"/>
  <c r="D57" i="42"/>
  <c r="D58" i="42"/>
  <c r="D59" i="42"/>
  <c r="D60" i="42"/>
  <c r="D61" i="42"/>
  <c r="D62" i="42"/>
  <c r="D63" i="42"/>
  <c r="D65" i="42"/>
  <c r="D66" i="42"/>
  <c r="D67" i="42"/>
  <c r="D68" i="42"/>
  <c r="D69" i="42"/>
  <c r="D70" i="42"/>
  <c r="D71" i="42"/>
  <c r="D72" i="42"/>
  <c r="C72" i="42"/>
  <c r="C10" i="42"/>
  <c r="C11" i="42"/>
  <c r="C12" i="42"/>
  <c r="C13" i="42"/>
  <c r="C14" i="42"/>
  <c r="C15" i="42"/>
  <c r="C16" i="42"/>
  <c r="C17" i="42"/>
  <c r="C18" i="42"/>
  <c r="C19" i="42"/>
  <c r="C20" i="42"/>
  <c r="C21" i="42"/>
  <c r="C22" i="42"/>
  <c r="C23" i="42"/>
  <c r="C24" i="42"/>
  <c r="C25" i="42"/>
  <c r="C26" i="42"/>
  <c r="C27" i="42"/>
  <c r="C28" i="42"/>
  <c r="C29" i="42"/>
  <c r="C31" i="42"/>
  <c r="C32" i="42"/>
  <c r="C33" i="42"/>
  <c r="C34" i="42"/>
  <c r="C35" i="42"/>
  <c r="C36" i="42"/>
  <c r="C37" i="42"/>
  <c r="C38" i="42"/>
  <c r="C39" i="42"/>
  <c r="C40" i="42"/>
  <c r="C41" i="42"/>
  <c r="C42" i="42"/>
  <c r="C44" i="42"/>
  <c r="C45" i="42"/>
  <c r="C46" i="42"/>
  <c r="C47" i="42"/>
  <c r="C48" i="42"/>
  <c r="C49" i="42"/>
  <c r="C50" i="42"/>
  <c r="C51" i="42"/>
  <c r="C52" i="42"/>
  <c r="C53" i="42"/>
  <c r="C54" i="42"/>
  <c r="C56" i="42"/>
  <c r="C57" i="42"/>
  <c r="C58" i="42"/>
  <c r="C59" i="42"/>
  <c r="C60" i="42"/>
  <c r="C61" i="42"/>
  <c r="C62" i="42"/>
  <c r="C63" i="42"/>
  <c r="C65" i="42"/>
  <c r="C66" i="42"/>
  <c r="C67" i="42"/>
  <c r="C68" i="42"/>
  <c r="C69" i="42"/>
  <c r="C70" i="42"/>
  <c r="C71" i="42"/>
  <c r="B66" i="42"/>
  <c r="B67" i="42"/>
  <c r="B68" i="42"/>
  <c r="B69" i="42"/>
  <c r="B70" i="42"/>
  <c r="B71" i="42"/>
  <c r="B72" i="42"/>
  <c r="B57" i="42"/>
  <c r="B58" i="42"/>
  <c r="B59" i="42"/>
  <c r="B60" i="42"/>
  <c r="B61" i="42"/>
  <c r="B62" i="42"/>
  <c r="B63" i="42"/>
  <c r="B56" i="42"/>
  <c r="B45" i="42"/>
  <c r="B46" i="42"/>
  <c r="B47" i="42"/>
  <c r="B48" i="42"/>
  <c r="B49" i="42"/>
  <c r="B50" i="42"/>
  <c r="B51" i="42"/>
  <c r="B52" i="42"/>
  <c r="B53" i="42"/>
  <c r="B54" i="42"/>
  <c r="B32" i="42"/>
  <c r="B33" i="42"/>
  <c r="B34" i="42"/>
  <c r="B35" i="42"/>
  <c r="B36" i="42"/>
  <c r="B37" i="42"/>
  <c r="B38" i="42"/>
  <c r="B39" i="42"/>
  <c r="B40" i="42"/>
  <c r="B41" i="42"/>
  <c r="B42" i="42"/>
  <c r="B31" i="42"/>
  <c r="B10" i="42"/>
  <c r="B11" i="42"/>
  <c r="B12" i="42"/>
  <c r="B13" i="42"/>
  <c r="B14" i="42"/>
  <c r="B15" i="42"/>
  <c r="B16" i="42"/>
  <c r="B17" i="42"/>
  <c r="B18" i="42"/>
  <c r="B19" i="42"/>
  <c r="B20" i="42"/>
  <c r="B21" i="42"/>
  <c r="B22" i="42"/>
  <c r="B23" i="42"/>
  <c r="B24" i="42"/>
  <c r="B25" i="42"/>
  <c r="B26" i="42"/>
  <c r="B27" i="42"/>
  <c r="B28" i="42"/>
  <c r="B29" i="42"/>
  <c r="AB16" i="50"/>
  <c r="AB17" i="50"/>
  <c r="AB18" i="50"/>
  <c r="AB19" i="50"/>
  <c r="AB20" i="50"/>
  <c r="AB21" i="50"/>
  <c r="AB22" i="50"/>
  <c r="AB23" i="50"/>
  <c r="AB24" i="50"/>
  <c r="AB25" i="50"/>
  <c r="AB26" i="50"/>
  <c r="AB27" i="50"/>
  <c r="AB28" i="50"/>
  <c r="AB29" i="50"/>
  <c r="AB30" i="50"/>
  <c r="AB31" i="50"/>
  <c r="AB32" i="50"/>
  <c r="AB33" i="50"/>
  <c r="AB34" i="50"/>
  <c r="AB35" i="50"/>
  <c r="AB37" i="50"/>
  <c r="AB38" i="50"/>
  <c r="AB39" i="50"/>
  <c r="AB40" i="50"/>
  <c r="AB41" i="50"/>
  <c r="AB42" i="50"/>
  <c r="AB43" i="50"/>
  <c r="AB44" i="50"/>
  <c r="AB45" i="50"/>
  <c r="AB46" i="50"/>
  <c r="AB47" i="50"/>
  <c r="AB48" i="50"/>
  <c r="AB50" i="50"/>
  <c r="AB51" i="50"/>
  <c r="AB52" i="50"/>
  <c r="AB53" i="50"/>
  <c r="AB54" i="50"/>
  <c r="AB55" i="50"/>
  <c r="AB56" i="50"/>
  <c r="AB57" i="50"/>
  <c r="AB58" i="50"/>
  <c r="AB59" i="50"/>
  <c r="AB60" i="50"/>
  <c r="AB62" i="50"/>
  <c r="AB63" i="50"/>
  <c r="AB64" i="50"/>
  <c r="AB65" i="50"/>
  <c r="AB66" i="50"/>
  <c r="AB67" i="50"/>
  <c r="AB68" i="50"/>
  <c r="AB69" i="50"/>
  <c r="AB71" i="50"/>
  <c r="AB72" i="50"/>
  <c r="AB73" i="50"/>
  <c r="AB74" i="50"/>
  <c r="AB75" i="50"/>
  <c r="AB76" i="50"/>
  <c r="AB77" i="50"/>
  <c r="AB78" i="50"/>
  <c r="AA16" i="50"/>
  <c r="AA17" i="50"/>
  <c r="AA18" i="50"/>
  <c r="AA19" i="50"/>
  <c r="AA20" i="50"/>
  <c r="AA21" i="50"/>
  <c r="AA22" i="50"/>
  <c r="AA23" i="50"/>
  <c r="AA24" i="50"/>
  <c r="AA25" i="50"/>
  <c r="AA26" i="50"/>
  <c r="AA27" i="50"/>
  <c r="AA28" i="50"/>
  <c r="AA29" i="50"/>
  <c r="AA30" i="50"/>
  <c r="AA31" i="50"/>
  <c r="AA32" i="50"/>
  <c r="AA33" i="50"/>
  <c r="AA34" i="50"/>
  <c r="AA35" i="50"/>
  <c r="AA37" i="50"/>
  <c r="AA38" i="50"/>
  <c r="AA39" i="50"/>
  <c r="AA40" i="50"/>
  <c r="AA41" i="50"/>
  <c r="AA42" i="50"/>
  <c r="AA43" i="50"/>
  <c r="AA44" i="50"/>
  <c r="AA45" i="50"/>
  <c r="AA46" i="50"/>
  <c r="AA47" i="50"/>
  <c r="AA48" i="50"/>
  <c r="AA50" i="50"/>
  <c r="AA51" i="50"/>
  <c r="AA52" i="50"/>
  <c r="AA53" i="50"/>
  <c r="AA54" i="50"/>
  <c r="AA55" i="50"/>
  <c r="AA56" i="50"/>
  <c r="AA57" i="50"/>
  <c r="AA58" i="50"/>
  <c r="AA59" i="50"/>
  <c r="AA60" i="50"/>
  <c r="AA62" i="50"/>
  <c r="AA63" i="50"/>
  <c r="AA64" i="50"/>
  <c r="AA65" i="50"/>
  <c r="AA66" i="50"/>
  <c r="AA67" i="50"/>
  <c r="AA68" i="50"/>
  <c r="AA69" i="50"/>
  <c r="AA71" i="50"/>
  <c r="AA72" i="50"/>
  <c r="AA73" i="50"/>
  <c r="AA74" i="50"/>
  <c r="AA75" i="50"/>
  <c r="AA76" i="50"/>
  <c r="AA77" i="50"/>
  <c r="AA78" i="50"/>
  <c r="Z16" i="50"/>
  <c r="Z17" i="50"/>
  <c r="Z18" i="50"/>
  <c r="Z19" i="50"/>
  <c r="Z20" i="50"/>
  <c r="Z21" i="50"/>
  <c r="Z22" i="50"/>
  <c r="Z23" i="50"/>
  <c r="Z24" i="50"/>
  <c r="Z25" i="50"/>
  <c r="Z26" i="50"/>
  <c r="Z27" i="50"/>
  <c r="Z28" i="50"/>
  <c r="Z29" i="50"/>
  <c r="Z30" i="50"/>
  <c r="Z31" i="50"/>
  <c r="Z32" i="50"/>
  <c r="Z33" i="50"/>
  <c r="Z34" i="50"/>
  <c r="Z35" i="50"/>
  <c r="Z37" i="50"/>
  <c r="Z38" i="50"/>
  <c r="Z39" i="50"/>
  <c r="Z40" i="50"/>
  <c r="Z41" i="50"/>
  <c r="Z42" i="50"/>
  <c r="Z43" i="50"/>
  <c r="Z44" i="50"/>
  <c r="Z45" i="50"/>
  <c r="Z46" i="50"/>
  <c r="Z47" i="50"/>
  <c r="Z48" i="50"/>
  <c r="Z50" i="50"/>
  <c r="Z51" i="50"/>
  <c r="Z52" i="50"/>
  <c r="Z53" i="50"/>
  <c r="Z54" i="50"/>
  <c r="Z55" i="50"/>
  <c r="Z56" i="50"/>
  <c r="Z57" i="50"/>
  <c r="Z58" i="50"/>
  <c r="Z59" i="50"/>
  <c r="Z60" i="50"/>
  <c r="Z62" i="50"/>
  <c r="Z63" i="50"/>
  <c r="Z64" i="50"/>
  <c r="Z65" i="50"/>
  <c r="Z66" i="50"/>
  <c r="Z67" i="50"/>
  <c r="Z68" i="50"/>
  <c r="Z69" i="50"/>
  <c r="Z71" i="50"/>
  <c r="Z72" i="50"/>
  <c r="Z73" i="50"/>
  <c r="Z74" i="50"/>
  <c r="Z75" i="50"/>
  <c r="Z76" i="50"/>
  <c r="Z77" i="50"/>
  <c r="Z78" i="50"/>
  <c r="Y16" i="50"/>
  <c r="Y17" i="50"/>
  <c r="Y18" i="50"/>
  <c r="Y19" i="50"/>
  <c r="Y20" i="50"/>
  <c r="Y21" i="50"/>
  <c r="Y22" i="50"/>
  <c r="Y23" i="50"/>
  <c r="Y24" i="50"/>
  <c r="Y25" i="50"/>
  <c r="Y26" i="50"/>
  <c r="Y27" i="50"/>
  <c r="Y28" i="50"/>
  <c r="Y29" i="50"/>
  <c r="Y30" i="50"/>
  <c r="Y31" i="50"/>
  <c r="Y32" i="50"/>
  <c r="Y33" i="50"/>
  <c r="Y34" i="50"/>
  <c r="Y35" i="50"/>
  <c r="Y37" i="50"/>
  <c r="Y38" i="50"/>
  <c r="Y39" i="50"/>
  <c r="Y40" i="50"/>
  <c r="Y41" i="50"/>
  <c r="Y42" i="50"/>
  <c r="Y43" i="50"/>
  <c r="Y44" i="50"/>
  <c r="Y45" i="50"/>
  <c r="Y46" i="50"/>
  <c r="Y47" i="50"/>
  <c r="Y48" i="50"/>
  <c r="Y50" i="50"/>
  <c r="Y51" i="50"/>
  <c r="Y52" i="50"/>
  <c r="Y53" i="50"/>
  <c r="Y54" i="50"/>
  <c r="Y55" i="50"/>
  <c r="Y56" i="50"/>
  <c r="Y57" i="50"/>
  <c r="Y58" i="50"/>
  <c r="Y59" i="50"/>
  <c r="Y60" i="50"/>
  <c r="Y62" i="50"/>
  <c r="Y63" i="50"/>
  <c r="Y64" i="50"/>
  <c r="Y65" i="50"/>
  <c r="Y66" i="50"/>
  <c r="Y67" i="50"/>
  <c r="Y68" i="50"/>
  <c r="Y69" i="50"/>
  <c r="Y71" i="50"/>
  <c r="Y72" i="50"/>
  <c r="Y73" i="50"/>
  <c r="Y74" i="50"/>
  <c r="Y75" i="50"/>
  <c r="Y76" i="50"/>
  <c r="Y77" i="50"/>
  <c r="Y78" i="50"/>
  <c r="X16" i="50"/>
  <c r="X17" i="50"/>
  <c r="X18" i="50"/>
  <c r="X19" i="50"/>
  <c r="X20" i="50"/>
  <c r="X21" i="50"/>
  <c r="X22" i="50"/>
  <c r="X23" i="50"/>
  <c r="X24" i="50"/>
  <c r="X25" i="50"/>
  <c r="X26" i="50"/>
  <c r="X27" i="50"/>
  <c r="X28" i="50"/>
  <c r="X29" i="50"/>
  <c r="X30" i="50"/>
  <c r="X31" i="50"/>
  <c r="X32" i="50"/>
  <c r="X33" i="50"/>
  <c r="X34" i="50"/>
  <c r="X35" i="50"/>
  <c r="X37" i="50"/>
  <c r="X38" i="50"/>
  <c r="X39" i="50"/>
  <c r="X40" i="50"/>
  <c r="X41" i="50"/>
  <c r="X42" i="50"/>
  <c r="X43" i="50"/>
  <c r="X44" i="50"/>
  <c r="X45" i="50"/>
  <c r="X46" i="50"/>
  <c r="X47" i="50"/>
  <c r="X48" i="50"/>
  <c r="X50" i="50"/>
  <c r="X51" i="50"/>
  <c r="X52" i="50"/>
  <c r="X53" i="50"/>
  <c r="X54" i="50"/>
  <c r="X55" i="50"/>
  <c r="X56" i="50"/>
  <c r="X57" i="50"/>
  <c r="X58" i="50"/>
  <c r="X59" i="50"/>
  <c r="X60" i="50"/>
  <c r="X62" i="50"/>
  <c r="X63" i="50"/>
  <c r="X64" i="50"/>
  <c r="X65" i="50"/>
  <c r="X66" i="50"/>
  <c r="X67" i="50"/>
  <c r="X68" i="50"/>
  <c r="X69" i="50"/>
  <c r="X71" i="50"/>
  <c r="X72" i="50"/>
  <c r="X73" i="50"/>
  <c r="X74" i="50"/>
  <c r="X75" i="50"/>
  <c r="X76" i="50"/>
  <c r="X77" i="50"/>
  <c r="X78" i="50"/>
  <c r="W16" i="50"/>
  <c r="W17" i="50"/>
  <c r="W18" i="50"/>
  <c r="W19" i="50"/>
  <c r="W20" i="50"/>
  <c r="W21" i="50"/>
  <c r="W22" i="50"/>
  <c r="W23" i="50"/>
  <c r="W24" i="50"/>
  <c r="W25" i="50"/>
  <c r="W26" i="50"/>
  <c r="W27" i="50"/>
  <c r="W28" i="50"/>
  <c r="W29" i="50"/>
  <c r="W30" i="50"/>
  <c r="W31" i="50"/>
  <c r="W32" i="50"/>
  <c r="W33" i="50"/>
  <c r="W34" i="50"/>
  <c r="W35" i="50"/>
  <c r="W37" i="50"/>
  <c r="W38" i="50"/>
  <c r="W39" i="50"/>
  <c r="W40" i="50"/>
  <c r="W41" i="50"/>
  <c r="W42" i="50"/>
  <c r="W43" i="50"/>
  <c r="W44" i="50"/>
  <c r="W45" i="50"/>
  <c r="W46" i="50"/>
  <c r="W47" i="50"/>
  <c r="W48" i="50"/>
  <c r="W50" i="50"/>
  <c r="W51" i="50"/>
  <c r="W52" i="50"/>
  <c r="W53" i="50"/>
  <c r="W54" i="50"/>
  <c r="W55" i="50"/>
  <c r="W56" i="50"/>
  <c r="W57" i="50"/>
  <c r="W58" i="50"/>
  <c r="W59" i="50"/>
  <c r="W60" i="50"/>
  <c r="W62" i="50"/>
  <c r="W63" i="50"/>
  <c r="W64" i="50"/>
  <c r="W65" i="50"/>
  <c r="W66" i="50"/>
  <c r="W67" i="50"/>
  <c r="W68" i="50"/>
  <c r="W69" i="50"/>
  <c r="W71" i="50"/>
  <c r="W72" i="50"/>
  <c r="W73" i="50"/>
  <c r="W74" i="50"/>
  <c r="W75" i="50"/>
  <c r="W76" i="50"/>
  <c r="W77" i="50"/>
  <c r="W78" i="50"/>
  <c r="V16" i="50"/>
  <c r="V17" i="50"/>
  <c r="V18" i="50"/>
  <c r="V19" i="50"/>
  <c r="V20" i="50"/>
  <c r="V21" i="50"/>
  <c r="V22" i="50"/>
  <c r="V23" i="50"/>
  <c r="V24" i="50"/>
  <c r="V25" i="50"/>
  <c r="V26" i="50"/>
  <c r="V27" i="50"/>
  <c r="V28" i="50"/>
  <c r="V29" i="50"/>
  <c r="V30" i="50"/>
  <c r="V31" i="50"/>
  <c r="V32" i="50"/>
  <c r="V33" i="50"/>
  <c r="V34" i="50"/>
  <c r="V35" i="50"/>
  <c r="V37" i="50"/>
  <c r="V38" i="50"/>
  <c r="V39" i="50"/>
  <c r="V40" i="50"/>
  <c r="V41" i="50"/>
  <c r="V42" i="50"/>
  <c r="V43" i="50"/>
  <c r="V44" i="50"/>
  <c r="V45" i="50"/>
  <c r="V46" i="50"/>
  <c r="V47" i="50"/>
  <c r="V48" i="50"/>
  <c r="V50" i="50"/>
  <c r="V51" i="50"/>
  <c r="V52" i="50"/>
  <c r="V53" i="50"/>
  <c r="V54" i="50"/>
  <c r="V55" i="50"/>
  <c r="V56" i="50"/>
  <c r="V57" i="50"/>
  <c r="V58" i="50"/>
  <c r="V59" i="50"/>
  <c r="V60" i="50"/>
  <c r="V62" i="50"/>
  <c r="V63" i="50"/>
  <c r="V64" i="50"/>
  <c r="V65" i="50"/>
  <c r="V66" i="50"/>
  <c r="V67" i="50"/>
  <c r="V68" i="50"/>
  <c r="V69" i="50"/>
  <c r="V71" i="50"/>
  <c r="V72" i="50"/>
  <c r="V73" i="50"/>
  <c r="V74" i="50"/>
  <c r="V75" i="50"/>
  <c r="V76" i="50"/>
  <c r="V77" i="50"/>
  <c r="V78" i="50"/>
  <c r="U16" i="50"/>
  <c r="U17" i="50"/>
  <c r="U18" i="50"/>
  <c r="U19" i="50"/>
  <c r="U20" i="50"/>
  <c r="U21" i="50"/>
  <c r="U22" i="50"/>
  <c r="U23" i="50"/>
  <c r="U24" i="50"/>
  <c r="U25" i="50"/>
  <c r="U26" i="50"/>
  <c r="U27" i="50"/>
  <c r="U28" i="50"/>
  <c r="U29" i="50"/>
  <c r="U30" i="50"/>
  <c r="U31" i="50"/>
  <c r="U32" i="50"/>
  <c r="U33" i="50"/>
  <c r="U34" i="50"/>
  <c r="U35" i="50"/>
  <c r="U37" i="50"/>
  <c r="U38" i="50"/>
  <c r="U39" i="50"/>
  <c r="U40" i="50"/>
  <c r="U41" i="50"/>
  <c r="U42" i="50"/>
  <c r="U43" i="50"/>
  <c r="U44" i="50"/>
  <c r="U45" i="50"/>
  <c r="U46" i="50"/>
  <c r="U47" i="50"/>
  <c r="U48" i="50"/>
  <c r="U50" i="50"/>
  <c r="U51" i="50"/>
  <c r="U52" i="50"/>
  <c r="U53" i="50"/>
  <c r="U54" i="50"/>
  <c r="U55" i="50"/>
  <c r="U56" i="50"/>
  <c r="U57" i="50"/>
  <c r="U58" i="50"/>
  <c r="U59" i="50"/>
  <c r="U60" i="50"/>
  <c r="U62" i="50"/>
  <c r="U63" i="50"/>
  <c r="U64" i="50"/>
  <c r="U65" i="50"/>
  <c r="U66" i="50"/>
  <c r="U67" i="50"/>
  <c r="U68" i="50"/>
  <c r="U69" i="50"/>
  <c r="U71" i="50"/>
  <c r="U72" i="50"/>
  <c r="U73" i="50"/>
  <c r="U74" i="50"/>
  <c r="U75" i="50"/>
  <c r="U76" i="50"/>
  <c r="U77" i="50"/>
  <c r="U78" i="50"/>
  <c r="T16" i="50"/>
  <c r="T17" i="50"/>
  <c r="T18" i="50"/>
  <c r="T19" i="50"/>
  <c r="T20" i="50"/>
  <c r="T21" i="50"/>
  <c r="T22" i="50"/>
  <c r="T23" i="50"/>
  <c r="T24" i="50"/>
  <c r="T25" i="50"/>
  <c r="T26" i="50"/>
  <c r="T27" i="50"/>
  <c r="T28" i="50"/>
  <c r="T29" i="50"/>
  <c r="T30" i="50"/>
  <c r="T31" i="50"/>
  <c r="T32" i="50"/>
  <c r="T33" i="50"/>
  <c r="T34" i="50"/>
  <c r="T35" i="50"/>
  <c r="T37" i="50"/>
  <c r="T38" i="50"/>
  <c r="T39" i="50"/>
  <c r="T40" i="50"/>
  <c r="T41" i="50"/>
  <c r="T42" i="50"/>
  <c r="T43" i="50"/>
  <c r="T44" i="50"/>
  <c r="T45" i="50"/>
  <c r="T46" i="50"/>
  <c r="T47" i="50"/>
  <c r="T48" i="50"/>
  <c r="T50" i="50"/>
  <c r="T51" i="50"/>
  <c r="T52" i="50"/>
  <c r="T53" i="50"/>
  <c r="T54" i="50"/>
  <c r="T55" i="50"/>
  <c r="T56" i="50"/>
  <c r="T57" i="50"/>
  <c r="T58" i="50"/>
  <c r="T59" i="50"/>
  <c r="T60" i="50"/>
  <c r="T62" i="50"/>
  <c r="T63" i="50"/>
  <c r="T64" i="50"/>
  <c r="T65" i="50"/>
  <c r="T66" i="50"/>
  <c r="T67" i="50"/>
  <c r="T68" i="50"/>
  <c r="T69" i="50"/>
  <c r="T71" i="50"/>
  <c r="T72" i="50"/>
  <c r="T73" i="50"/>
  <c r="T74" i="50"/>
  <c r="T75" i="50"/>
  <c r="T76" i="50"/>
  <c r="T77" i="50"/>
  <c r="T78" i="50"/>
  <c r="S16" i="50"/>
  <c r="S17" i="50"/>
  <c r="S18" i="50"/>
  <c r="S19" i="50"/>
  <c r="S20" i="50"/>
  <c r="S21" i="50"/>
  <c r="S22" i="50"/>
  <c r="S23" i="50"/>
  <c r="S24" i="50"/>
  <c r="S25" i="50"/>
  <c r="S26" i="50"/>
  <c r="S27" i="50"/>
  <c r="S28" i="50"/>
  <c r="S29" i="50"/>
  <c r="S30" i="50"/>
  <c r="S31" i="50"/>
  <c r="S32" i="50"/>
  <c r="S33" i="50"/>
  <c r="S34" i="50"/>
  <c r="S35" i="50"/>
  <c r="S37" i="50"/>
  <c r="S38" i="50"/>
  <c r="S39" i="50"/>
  <c r="S40" i="50"/>
  <c r="S41" i="50"/>
  <c r="S42" i="50"/>
  <c r="S43" i="50"/>
  <c r="S44" i="50"/>
  <c r="S45" i="50"/>
  <c r="S46" i="50"/>
  <c r="S47" i="50"/>
  <c r="S48" i="50"/>
  <c r="S50" i="50"/>
  <c r="S51" i="50"/>
  <c r="S52" i="50"/>
  <c r="S53" i="50"/>
  <c r="S54" i="50"/>
  <c r="S55" i="50"/>
  <c r="S56" i="50"/>
  <c r="S57" i="50"/>
  <c r="S58" i="50"/>
  <c r="S59" i="50"/>
  <c r="S60" i="50"/>
  <c r="S62" i="50"/>
  <c r="S63" i="50"/>
  <c r="S64" i="50"/>
  <c r="S65" i="50"/>
  <c r="S66" i="50"/>
  <c r="S67" i="50"/>
  <c r="S68" i="50"/>
  <c r="S69" i="50"/>
  <c r="S71" i="50"/>
  <c r="S72" i="50"/>
  <c r="S73" i="50"/>
  <c r="S74" i="50"/>
  <c r="S75" i="50"/>
  <c r="S76" i="50"/>
  <c r="S77" i="50"/>
  <c r="S78" i="50"/>
  <c r="R16" i="50"/>
  <c r="R17" i="50"/>
  <c r="R18" i="50"/>
  <c r="R19" i="50"/>
  <c r="R20" i="50"/>
  <c r="R21" i="50"/>
  <c r="R22" i="50"/>
  <c r="R23" i="50"/>
  <c r="R24" i="50"/>
  <c r="R25" i="50"/>
  <c r="R26" i="50"/>
  <c r="R27" i="50"/>
  <c r="R28" i="50"/>
  <c r="R29" i="50"/>
  <c r="R30" i="50"/>
  <c r="R31" i="50"/>
  <c r="R32" i="50"/>
  <c r="R33" i="50"/>
  <c r="R34" i="50"/>
  <c r="R35" i="50"/>
  <c r="R37" i="50"/>
  <c r="R38" i="50"/>
  <c r="R39" i="50"/>
  <c r="R40" i="50"/>
  <c r="R41" i="50"/>
  <c r="R42" i="50"/>
  <c r="R43" i="50"/>
  <c r="R44" i="50"/>
  <c r="R45" i="50"/>
  <c r="R46" i="50"/>
  <c r="R47" i="50"/>
  <c r="R48" i="50"/>
  <c r="R50" i="50"/>
  <c r="R51" i="50"/>
  <c r="R52" i="50"/>
  <c r="R53" i="50"/>
  <c r="R54" i="50"/>
  <c r="R55" i="50"/>
  <c r="R56" i="50"/>
  <c r="R57" i="50"/>
  <c r="R58" i="50"/>
  <c r="R59" i="50"/>
  <c r="R60" i="50"/>
  <c r="R62" i="50"/>
  <c r="R63" i="50"/>
  <c r="R64" i="50"/>
  <c r="R65" i="50"/>
  <c r="R66" i="50"/>
  <c r="R67" i="50"/>
  <c r="R68" i="50"/>
  <c r="R69" i="50"/>
  <c r="R71" i="50"/>
  <c r="R72" i="50"/>
  <c r="R73" i="50"/>
  <c r="R74" i="50"/>
  <c r="R75" i="50"/>
  <c r="R76" i="50"/>
  <c r="R77" i="50"/>
  <c r="R78" i="50"/>
  <c r="Q16" i="50"/>
  <c r="Q17" i="50"/>
  <c r="Q18" i="50"/>
  <c r="Q19" i="50"/>
  <c r="Q20" i="50"/>
  <c r="Q21" i="50"/>
  <c r="Q22" i="50"/>
  <c r="Q23" i="50"/>
  <c r="Q24" i="50"/>
  <c r="Q25" i="50"/>
  <c r="Q26" i="50"/>
  <c r="Q27" i="50"/>
  <c r="Q28" i="50"/>
  <c r="Q29" i="50"/>
  <c r="Q30" i="50"/>
  <c r="Q31" i="50"/>
  <c r="Q32" i="50"/>
  <c r="Q33" i="50"/>
  <c r="Q34" i="50"/>
  <c r="Q35" i="50"/>
  <c r="Q37" i="50"/>
  <c r="Q38" i="50"/>
  <c r="Q39" i="50"/>
  <c r="Q40" i="50"/>
  <c r="Q41" i="50"/>
  <c r="Q42" i="50"/>
  <c r="Q43" i="50"/>
  <c r="Q44" i="50"/>
  <c r="Q45" i="50"/>
  <c r="Q46" i="50"/>
  <c r="Q47" i="50"/>
  <c r="Q48" i="50"/>
  <c r="Q50" i="50"/>
  <c r="Q51" i="50"/>
  <c r="Q52" i="50"/>
  <c r="Q53" i="50"/>
  <c r="Q54" i="50"/>
  <c r="Q55" i="50"/>
  <c r="Q56" i="50"/>
  <c r="Q57" i="50"/>
  <c r="Q58" i="50"/>
  <c r="Q59" i="50"/>
  <c r="Q60" i="50"/>
  <c r="Q62" i="50"/>
  <c r="Q63" i="50"/>
  <c r="Q64" i="50"/>
  <c r="Q65" i="50"/>
  <c r="Q66" i="50"/>
  <c r="Q67" i="50"/>
  <c r="Q68" i="50"/>
  <c r="Q69" i="50"/>
  <c r="Q71" i="50"/>
  <c r="Q72" i="50"/>
  <c r="Q73" i="50"/>
  <c r="Q74" i="50"/>
  <c r="Q75" i="50"/>
  <c r="Q76" i="50"/>
  <c r="Q77" i="50"/>
  <c r="Q78" i="50"/>
  <c r="P16" i="50"/>
  <c r="P17" i="50"/>
  <c r="P18" i="50"/>
  <c r="P19" i="50"/>
  <c r="P20" i="50"/>
  <c r="P21" i="50"/>
  <c r="P22" i="50"/>
  <c r="P23" i="50"/>
  <c r="P24" i="50"/>
  <c r="P25" i="50"/>
  <c r="P26" i="50"/>
  <c r="P27" i="50"/>
  <c r="P28" i="50"/>
  <c r="P29" i="50"/>
  <c r="P30" i="50"/>
  <c r="P31" i="50"/>
  <c r="P32" i="50"/>
  <c r="P33" i="50"/>
  <c r="P34" i="50"/>
  <c r="P35" i="50"/>
  <c r="P37" i="50"/>
  <c r="P38" i="50"/>
  <c r="P39" i="50"/>
  <c r="P40" i="50"/>
  <c r="P41" i="50"/>
  <c r="P42" i="50"/>
  <c r="P43" i="50"/>
  <c r="P44" i="50"/>
  <c r="P45" i="50"/>
  <c r="P46" i="50"/>
  <c r="P47" i="50"/>
  <c r="P48" i="50"/>
  <c r="P50" i="50"/>
  <c r="P51" i="50"/>
  <c r="P52" i="50"/>
  <c r="P53" i="50"/>
  <c r="P54" i="50"/>
  <c r="P55" i="50"/>
  <c r="P56" i="50"/>
  <c r="P57" i="50"/>
  <c r="P58" i="50"/>
  <c r="P59" i="50"/>
  <c r="P60" i="50"/>
  <c r="P62" i="50"/>
  <c r="P63" i="50"/>
  <c r="P64" i="50"/>
  <c r="P65" i="50"/>
  <c r="P66" i="50"/>
  <c r="P67" i="50"/>
  <c r="P68" i="50"/>
  <c r="P69" i="50"/>
  <c r="P71" i="50"/>
  <c r="P72" i="50"/>
  <c r="P73" i="50"/>
  <c r="P74" i="50"/>
  <c r="P75" i="50"/>
  <c r="P76" i="50"/>
  <c r="P77" i="50"/>
  <c r="P78" i="50"/>
  <c r="O16" i="50"/>
  <c r="O17" i="50"/>
  <c r="O18" i="50"/>
  <c r="O19" i="50"/>
  <c r="O20" i="50"/>
  <c r="O21" i="50"/>
  <c r="O22" i="50"/>
  <c r="O23" i="50"/>
  <c r="O24" i="50"/>
  <c r="O25" i="50"/>
  <c r="O26" i="50"/>
  <c r="O27" i="50"/>
  <c r="O28" i="50"/>
  <c r="O29" i="50"/>
  <c r="O30" i="50"/>
  <c r="O31" i="50"/>
  <c r="O32" i="50"/>
  <c r="O33" i="50"/>
  <c r="O34" i="50"/>
  <c r="O35" i="50"/>
  <c r="O37" i="50"/>
  <c r="O38" i="50"/>
  <c r="O39" i="50"/>
  <c r="O40" i="50"/>
  <c r="O41" i="50"/>
  <c r="O42" i="50"/>
  <c r="O43" i="50"/>
  <c r="O44" i="50"/>
  <c r="O45" i="50"/>
  <c r="O46" i="50"/>
  <c r="O47" i="50"/>
  <c r="O48" i="50"/>
  <c r="O50" i="50"/>
  <c r="O51" i="50"/>
  <c r="O52" i="50"/>
  <c r="O53" i="50"/>
  <c r="O54" i="50"/>
  <c r="O55" i="50"/>
  <c r="O56" i="50"/>
  <c r="O57" i="50"/>
  <c r="O58" i="50"/>
  <c r="O59" i="50"/>
  <c r="O60" i="50"/>
  <c r="O62" i="50"/>
  <c r="O63" i="50"/>
  <c r="O64" i="50"/>
  <c r="O65" i="50"/>
  <c r="O66" i="50"/>
  <c r="O67" i="50"/>
  <c r="O68" i="50"/>
  <c r="O69" i="50"/>
  <c r="O71" i="50"/>
  <c r="O72" i="50"/>
  <c r="O73" i="50"/>
  <c r="O74" i="50"/>
  <c r="O75" i="50"/>
  <c r="O76" i="50"/>
  <c r="O77" i="50"/>
  <c r="O78" i="50"/>
  <c r="N16" i="50"/>
  <c r="N17" i="50"/>
  <c r="N18" i="50"/>
  <c r="N19" i="50"/>
  <c r="N20" i="50"/>
  <c r="N21" i="50"/>
  <c r="N22" i="50"/>
  <c r="N23" i="50"/>
  <c r="N24" i="50"/>
  <c r="N25" i="50"/>
  <c r="N26" i="50"/>
  <c r="N27" i="50"/>
  <c r="N28" i="50"/>
  <c r="N29" i="50"/>
  <c r="N30" i="50"/>
  <c r="N31" i="50"/>
  <c r="N32" i="50"/>
  <c r="N33" i="50"/>
  <c r="N34" i="50"/>
  <c r="N35" i="50"/>
  <c r="N37" i="50"/>
  <c r="N38" i="50"/>
  <c r="N39" i="50"/>
  <c r="N40" i="50"/>
  <c r="N41" i="50"/>
  <c r="N42" i="50"/>
  <c r="N43" i="50"/>
  <c r="N44" i="50"/>
  <c r="N45" i="50"/>
  <c r="N46" i="50"/>
  <c r="N47" i="50"/>
  <c r="N48" i="50"/>
  <c r="N50" i="50"/>
  <c r="N51" i="50"/>
  <c r="N52" i="50"/>
  <c r="N53" i="50"/>
  <c r="N54" i="50"/>
  <c r="N55" i="50"/>
  <c r="N56" i="50"/>
  <c r="N57" i="50"/>
  <c r="N58" i="50"/>
  <c r="N59" i="50"/>
  <c r="N60" i="50"/>
  <c r="N62" i="50"/>
  <c r="N63" i="50"/>
  <c r="N64" i="50"/>
  <c r="N65" i="50"/>
  <c r="N66" i="50"/>
  <c r="N67" i="50"/>
  <c r="N68" i="50"/>
  <c r="N69" i="50"/>
  <c r="N71" i="50"/>
  <c r="N72" i="50"/>
  <c r="N73" i="50"/>
  <c r="N74" i="50"/>
  <c r="N75" i="50"/>
  <c r="N76" i="50"/>
  <c r="N77" i="50"/>
  <c r="N78" i="50"/>
  <c r="M16" i="50"/>
  <c r="M17" i="50"/>
  <c r="M18" i="50"/>
  <c r="M19" i="50"/>
  <c r="M20" i="50"/>
  <c r="M21" i="50"/>
  <c r="M22" i="50"/>
  <c r="M23" i="50"/>
  <c r="M24" i="50"/>
  <c r="M25" i="50"/>
  <c r="M26" i="50"/>
  <c r="M27" i="50"/>
  <c r="M28" i="50"/>
  <c r="M29" i="50"/>
  <c r="M30" i="50"/>
  <c r="M31" i="50"/>
  <c r="M32" i="50"/>
  <c r="M33" i="50"/>
  <c r="M34" i="50"/>
  <c r="M35" i="50"/>
  <c r="M37" i="50"/>
  <c r="M38" i="50"/>
  <c r="M39" i="50"/>
  <c r="M40" i="50"/>
  <c r="M41" i="50"/>
  <c r="M42" i="50"/>
  <c r="M43" i="50"/>
  <c r="M44" i="50"/>
  <c r="M45" i="50"/>
  <c r="M46" i="50"/>
  <c r="M47" i="50"/>
  <c r="M48" i="50"/>
  <c r="M50" i="50"/>
  <c r="M51" i="50"/>
  <c r="M52" i="50"/>
  <c r="M53" i="50"/>
  <c r="M54" i="50"/>
  <c r="M55" i="50"/>
  <c r="M56" i="50"/>
  <c r="M57" i="50"/>
  <c r="M58" i="50"/>
  <c r="M59" i="50"/>
  <c r="M60" i="50"/>
  <c r="M62" i="50"/>
  <c r="M63" i="50"/>
  <c r="M64" i="50"/>
  <c r="M65" i="50"/>
  <c r="M66" i="50"/>
  <c r="M67" i="50"/>
  <c r="M68" i="50"/>
  <c r="M69" i="50"/>
  <c r="M71" i="50"/>
  <c r="M72" i="50"/>
  <c r="M73" i="50"/>
  <c r="M74" i="50"/>
  <c r="M75" i="50"/>
  <c r="M76" i="50"/>
  <c r="M77" i="50"/>
  <c r="M78" i="50"/>
  <c r="L16" i="50"/>
  <c r="L17" i="50"/>
  <c r="L18" i="50"/>
  <c r="L19" i="50"/>
  <c r="L20" i="50"/>
  <c r="L21" i="50"/>
  <c r="L22" i="50"/>
  <c r="L23" i="50"/>
  <c r="L24" i="50"/>
  <c r="L25" i="50"/>
  <c r="L26" i="50"/>
  <c r="L27" i="50"/>
  <c r="L28" i="50"/>
  <c r="L29" i="50"/>
  <c r="L30" i="50"/>
  <c r="L31" i="50"/>
  <c r="L32" i="50"/>
  <c r="L33" i="50"/>
  <c r="L34" i="50"/>
  <c r="L35" i="50"/>
  <c r="L37" i="50"/>
  <c r="L38" i="50"/>
  <c r="L39" i="50"/>
  <c r="L40" i="50"/>
  <c r="L41" i="50"/>
  <c r="L42" i="50"/>
  <c r="L43" i="50"/>
  <c r="L44" i="50"/>
  <c r="L45" i="50"/>
  <c r="L46" i="50"/>
  <c r="L47" i="50"/>
  <c r="L48" i="50"/>
  <c r="L50" i="50"/>
  <c r="L51" i="50"/>
  <c r="L52" i="50"/>
  <c r="L53" i="50"/>
  <c r="L54" i="50"/>
  <c r="L55" i="50"/>
  <c r="L56" i="50"/>
  <c r="L57" i="50"/>
  <c r="L58" i="50"/>
  <c r="L59" i="50"/>
  <c r="L60" i="50"/>
  <c r="L62" i="50"/>
  <c r="L63" i="50"/>
  <c r="L64" i="50"/>
  <c r="L65" i="50"/>
  <c r="L66" i="50"/>
  <c r="L67" i="50"/>
  <c r="L68" i="50"/>
  <c r="L69" i="50"/>
  <c r="L71" i="50"/>
  <c r="L72" i="50"/>
  <c r="L73" i="50"/>
  <c r="L74" i="50"/>
  <c r="L75" i="50"/>
  <c r="L76" i="50"/>
  <c r="L77" i="50"/>
  <c r="L78" i="50"/>
  <c r="K16" i="50"/>
  <c r="K17" i="50"/>
  <c r="K18" i="50"/>
  <c r="K19" i="50"/>
  <c r="K20" i="50"/>
  <c r="K21" i="50"/>
  <c r="K22" i="50"/>
  <c r="K23" i="50"/>
  <c r="K24" i="50"/>
  <c r="K25" i="50"/>
  <c r="K26" i="50"/>
  <c r="K27" i="50"/>
  <c r="K28" i="50"/>
  <c r="K29" i="50"/>
  <c r="K30" i="50"/>
  <c r="K31" i="50"/>
  <c r="K32" i="50"/>
  <c r="K33" i="50"/>
  <c r="K34" i="50"/>
  <c r="K35" i="50"/>
  <c r="K37" i="50"/>
  <c r="K38" i="50"/>
  <c r="K39" i="50"/>
  <c r="K40" i="50"/>
  <c r="K41" i="50"/>
  <c r="K42" i="50"/>
  <c r="K43" i="50"/>
  <c r="K44" i="50"/>
  <c r="K45" i="50"/>
  <c r="K46" i="50"/>
  <c r="K47" i="50"/>
  <c r="K48" i="50"/>
  <c r="K50" i="50"/>
  <c r="K51" i="50"/>
  <c r="K52" i="50"/>
  <c r="K53" i="50"/>
  <c r="K54" i="50"/>
  <c r="K55" i="50"/>
  <c r="K56" i="50"/>
  <c r="K57" i="50"/>
  <c r="K58" i="50"/>
  <c r="K59" i="50"/>
  <c r="K60" i="50"/>
  <c r="K62" i="50"/>
  <c r="K63" i="50"/>
  <c r="K64" i="50"/>
  <c r="K65" i="50"/>
  <c r="K66" i="50"/>
  <c r="K67" i="50"/>
  <c r="K68" i="50"/>
  <c r="K69" i="50"/>
  <c r="K71" i="50"/>
  <c r="K72" i="50"/>
  <c r="K73" i="50"/>
  <c r="K74" i="50"/>
  <c r="K75" i="50"/>
  <c r="K76" i="50"/>
  <c r="K77" i="50"/>
  <c r="K78" i="50"/>
  <c r="J16" i="50"/>
  <c r="J17" i="50"/>
  <c r="J18" i="50"/>
  <c r="J19" i="50"/>
  <c r="J20" i="50"/>
  <c r="J21" i="50"/>
  <c r="J22" i="50"/>
  <c r="J23" i="50"/>
  <c r="J24" i="50"/>
  <c r="J25" i="50"/>
  <c r="J26" i="50"/>
  <c r="J27" i="50"/>
  <c r="J28" i="50"/>
  <c r="J29" i="50"/>
  <c r="J30" i="50"/>
  <c r="J31" i="50"/>
  <c r="J32" i="50"/>
  <c r="J33" i="50"/>
  <c r="J34" i="50"/>
  <c r="J35" i="50"/>
  <c r="J37" i="50"/>
  <c r="J38" i="50"/>
  <c r="J39" i="50"/>
  <c r="J40" i="50"/>
  <c r="J41" i="50"/>
  <c r="J42" i="50"/>
  <c r="J43" i="50"/>
  <c r="J44" i="50"/>
  <c r="J45" i="50"/>
  <c r="J46" i="50"/>
  <c r="J47" i="50"/>
  <c r="J48" i="50"/>
  <c r="J50" i="50"/>
  <c r="J51" i="50"/>
  <c r="J52" i="50"/>
  <c r="J53" i="50"/>
  <c r="J54" i="50"/>
  <c r="J55" i="50"/>
  <c r="J56" i="50"/>
  <c r="J57" i="50"/>
  <c r="J58" i="50"/>
  <c r="J59" i="50"/>
  <c r="J60" i="50"/>
  <c r="J62" i="50"/>
  <c r="J63" i="50"/>
  <c r="J64" i="50"/>
  <c r="J65" i="50"/>
  <c r="J66" i="50"/>
  <c r="J67" i="50"/>
  <c r="J68" i="50"/>
  <c r="J69" i="50"/>
  <c r="J71" i="50"/>
  <c r="J72" i="50"/>
  <c r="J73" i="50"/>
  <c r="J74" i="50"/>
  <c r="J75" i="50"/>
  <c r="J76" i="50"/>
  <c r="J77" i="50"/>
  <c r="J78" i="50"/>
  <c r="I16" i="50"/>
  <c r="I17" i="50"/>
  <c r="I18" i="50"/>
  <c r="I19" i="50"/>
  <c r="I20" i="50"/>
  <c r="I21" i="50"/>
  <c r="I22" i="50"/>
  <c r="I23" i="50"/>
  <c r="I24" i="50"/>
  <c r="I25" i="50"/>
  <c r="I26" i="50"/>
  <c r="I27" i="50"/>
  <c r="I28" i="50"/>
  <c r="I29" i="50"/>
  <c r="I30" i="50"/>
  <c r="I31" i="50"/>
  <c r="I32" i="50"/>
  <c r="I33" i="50"/>
  <c r="I34" i="50"/>
  <c r="I35" i="50"/>
  <c r="I37" i="50"/>
  <c r="I38" i="50"/>
  <c r="I39" i="50"/>
  <c r="I40" i="50"/>
  <c r="I41" i="50"/>
  <c r="I42" i="50"/>
  <c r="I43" i="50"/>
  <c r="I44" i="50"/>
  <c r="I45" i="50"/>
  <c r="I46" i="50"/>
  <c r="I47" i="50"/>
  <c r="I48" i="50"/>
  <c r="I50" i="50"/>
  <c r="I51" i="50"/>
  <c r="I52" i="50"/>
  <c r="I53" i="50"/>
  <c r="I54" i="50"/>
  <c r="I55" i="50"/>
  <c r="I56" i="50"/>
  <c r="I57" i="50"/>
  <c r="I58" i="50"/>
  <c r="I59" i="50"/>
  <c r="I60" i="50"/>
  <c r="I62" i="50"/>
  <c r="I63" i="50"/>
  <c r="I64" i="50"/>
  <c r="I65" i="50"/>
  <c r="I66" i="50"/>
  <c r="I67" i="50"/>
  <c r="I68" i="50"/>
  <c r="I69" i="50"/>
  <c r="I71" i="50"/>
  <c r="I72" i="50"/>
  <c r="I73" i="50"/>
  <c r="I74" i="50"/>
  <c r="I75" i="50"/>
  <c r="I76" i="50"/>
  <c r="I77" i="50"/>
  <c r="I78" i="50"/>
  <c r="H16" i="50"/>
  <c r="H17" i="50"/>
  <c r="H18" i="50"/>
  <c r="H19" i="50"/>
  <c r="H20" i="50"/>
  <c r="H21" i="50"/>
  <c r="H22" i="50"/>
  <c r="H23" i="50"/>
  <c r="H24" i="50"/>
  <c r="H25" i="50"/>
  <c r="H26" i="50"/>
  <c r="H27" i="50"/>
  <c r="H28" i="50"/>
  <c r="H29" i="50"/>
  <c r="H30" i="50"/>
  <c r="H31" i="50"/>
  <c r="H32" i="50"/>
  <c r="H33" i="50"/>
  <c r="H34" i="50"/>
  <c r="H35" i="50"/>
  <c r="H37" i="50"/>
  <c r="H38" i="50"/>
  <c r="H39" i="50"/>
  <c r="H40" i="50"/>
  <c r="H41" i="50"/>
  <c r="H42" i="50"/>
  <c r="H43" i="50"/>
  <c r="H44" i="50"/>
  <c r="H45" i="50"/>
  <c r="H46" i="50"/>
  <c r="H47" i="50"/>
  <c r="H48" i="50"/>
  <c r="H50" i="50"/>
  <c r="H51" i="50"/>
  <c r="H52" i="50"/>
  <c r="H53" i="50"/>
  <c r="H54" i="50"/>
  <c r="H55" i="50"/>
  <c r="H56" i="50"/>
  <c r="H57" i="50"/>
  <c r="H58" i="50"/>
  <c r="H59" i="50"/>
  <c r="H60" i="50"/>
  <c r="H62" i="50"/>
  <c r="H63" i="50"/>
  <c r="H64" i="50"/>
  <c r="H65" i="50"/>
  <c r="H66" i="50"/>
  <c r="H67" i="50"/>
  <c r="H68" i="50"/>
  <c r="H69" i="50"/>
  <c r="H71" i="50"/>
  <c r="H72" i="50"/>
  <c r="H73" i="50"/>
  <c r="H74" i="50"/>
  <c r="H75" i="50"/>
  <c r="H76" i="50"/>
  <c r="H77" i="50"/>
  <c r="H78" i="50"/>
  <c r="G16" i="50"/>
  <c r="G17" i="50"/>
  <c r="G18" i="50"/>
  <c r="G19" i="50"/>
  <c r="G20" i="50"/>
  <c r="G21" i="50"/>
  <c r="G22" i="50"/>
  <c r="G23" i="50"/>
  <c r="G24" i="50"/>
  <c r="G25" i="50"/>
  <c r="G26" i="50"/>
  <c r="G27" i="50"/>
  <c r="G28" i="50"/>
  <c r="G29" i="50"/>
  <c r="G30" i="50"/>
  <c r="G31" i="50"/>
  <c r="G32" i="50"/>
  <c r="G33" i="50"/>
  <c r="G34" i="50"/>
  <c r="G35" i="50"/>
  <c r="G37" i="50"/>
  <c r="G38" i="50"/>
  <c r="G39" i="50"/>
  <c r="G40" i="50"/>
  <c r="G41" i="50"/>
  <c r="G42" i="50"/>
  <c r="G43" i="50"/>
  <c r="G44" i="50"/>
  <c r="G45" i="50"/>
  <c r="G46" i="50"/>
  <c r="G47" i="50"/>
  <c r="G48" i="50"/>
  <c r="G50" i="50"/>
  <c r="G51" i="50"/>
  <c r="G52" i="50"/>
  <c r="G53" i="50"/>
  <c r="G54" i="50"/>
  <c r="G55" i="50"/>
  <c r="G56" i="50"/>
  <c r="G57" i="50"/>
  <c r="G58" i="50"/>
  <c r="G59" i="50"/>
  <c r="G60" i="50"/>
  <c r="G62" i="50"/>
  <c r="G63" i="50"/>
  <c r="G64" i="50"/>
  <c r="G65" i="50"/>
  <c r="G66" i="50"/>
  <c r="G67" i="50"/>
  <c r="G68" i="50"/>
  <c r="G69" i="50"/>
  <c r="G71" i="50"/>
  <c r="G72" i="50"/>
  <c r="G73" i="50"/>
  <c r="G74" i="50"/>
  <c r="G75" i="50"/>
  <c r="G76" i="50"/>
  <c r="G77" i="50"/>
  <c r="G78" i="50"/>
  <c r="F16" i="50"/>
  <c r="F17" i="50"/>
  <c r="F18" i="50"/>
  <c r="F19" i="50"/>
  <c r="F20" i="50"/>
  <c r="F21" i="50"/>
  <c r="F22" i="50"/>
  <c r="F23" i="50"/>
  <c r="F24" i="50"/>
  <c r="F25" i="50"/>
  <c r="F26" i="50"/>
  <c r="F27" i="50"/>
  <c r="F28" i="50"/>
  <c r="F29" i="50"/>
  <c r="F30" i="50"/>
  <c r="F31" i="50"/>
  <c r="F32" i="50"/>
  <c r="F33" i="50"/>
  <c r="F34" i="50"/>
  <c r="F35" i="50"/>
  <c r="F37" i="50"/>
  <c r="F38" i="50"/>
  <c r="F39" i="50"/>
  <c r="F40" i="50"/>
  <c r="F41" i="50"/>
  <c r="F42" i="50"/>
  <c r="F43" i="50"/>
  <c r="F44" i="50"/>
  <c r="F45" i="50"/>
  <c r="F46" i="50"/>
  <c r="F47" i="50"/>
  <c r="F48" i="50"/>
  <c r="F50" i="50"/>
  <c r="F51" i="50"/>
  <c r="F52" i="50"/>
  <c r="F53" i="50"/>
  <c r="F54" i="50"/>
  <c r="F55" i="50"/>
  <c r="F56" i="50"/>
  <c r="F57" i="50"/>
  <c r="F58" i="50"/>
  <c r="F59" i="50"/>
  <c r="F60" i="50"/>
  <c r="F62" i="50"/>
  <c r="F63" i="50"/>
  <c r="F64" i="50"/>
  <c r="F65" i="50"/>
  <c r="F66" i="50"/>
  <c r="F67" i="50"/>
  <c r="F68" i="50"/>
  <c r="F69" i="50"/>
  <c r="F71" i="50"/>
  <c r="F72" i="50"/>
  <c r="F73" i="50"/>
  <c r="F74" i="50"/>
  <c r="F75" i="50"/>
  <c r="F76" i="50"/>
  <c r="F77" i="50"/>
  <c r="F78" i="50"/>
  <c r="E16" i="50"/>
  <c r="E17" i="50"/>
  <c r="E18" i="50"/>
  <c r="E19" i="50"/>
  <c r="E20" i="50"/>
  <c r="E21" i="50"/>
  <c r="E22" i="50"/>
  <c r="E23" i="50"/>
  <c r="E24" i="50"/>
  <c r="E25" i="50"/>
  <c r="E26" i="50"/>
  <c r="E27" i="50"/>
  <c r="E28" i="50"/>
  <c r="E29" i="50"/>
  <c r="E30" i="50"/>
  <c r="E31" i="50"/>
  <c r="E32" i="50"/>
  <c r="E33" i="50"/>
  <c r="E34" i="50"/>
  <c r="E35" i="50"/>
  <c r="E37" i="50"/>
  <c r="E38" i="50"/>
  <c r="E39" i="50"/>
  <c r="E40" i="50"/>
  <c r="E41" i="50"/>
  <c r="E42" i="50"/>
  <c r="E43" i="50"/>
  <c r="E44" i="50"/>
  <c r="E45" i="50"/>
  <c r="E46" i="50"/>
  <c r="E47" i="50"/>
  <c r="E48" i="50"/>
  <c r="E50" i="50"/>
  <c r="E51" i="50"/>
  <c r="E52" i="50"/>
  <c r="E53" i="50"/>
  <c r="E54" i="50"/>
  <c r="E55" i="50"/>
  <c r="E56" i="50"/>
  <c r="E57" i="50"/>
  <c r="E58" i="50"/>
  <c r="E59" i="50"/>
  <c r="E60" i="50"/>
  <c r="E62" i="50"/>
  <c r="E63" i="50"/>
  <c r="E64" i="50"/>
  <c r="E65" i="50"/>
  <c r="E66" i="50"/>
  <c r="E67" i="50"/>
  <c r="E68" i="50"/>
  <c r="E69" i="50"/>
  <c r="E71" i="50"/>
  <c r="E72" i="50"/>
  <c r="E73" i="50"/>
  <c r="E74" i="50"/>
  <c r="E75" i="50"/>
  <c r="E76" i="50"/>
  <c r="E77" i="50"/>
  <c r="E78" i="50"/>
  <c r="D16" i="50"/>
  <c r="D17" i="50"/>
  <c r="D18" i="50"/>
  <c r="D19" i="50"/>
  <c r="D20" i="50"/>
  <c r="D21" i="50"/>
  <c r="D22" i="50"/>
  <c r="D23" i="50"/>
  <c r="D24" i="50"/>
  <c r="D25" i="50"/>
  <c r="D26" i="50"/>
  <c r="D27" i="50"/>
  <c r="D28" i="50"/>
  <c r="D29" i="50"/>
  <c r="D30" i="50"/>
  <c r="D31" i="50"/>
  <c r="D32" i="50"/>
  <c r="D33" i="50"/>
  <c r="D34" i="50"/>
  <c r="D35" i="50"/>
  <c r="D37" i="50"/>
  <c r="D38" i="50"/>
  <c r="D39" i="50"/>
  <c r="D40" i="50"/>
  <c r="D41" i="50"/>
  <c r="D42" i="50"/>
  <c r="D43" i="50"/>
  <c r="D44" i="50"/>
  <c r="D45" i="50"/>
  <c r="D46" i="50"/>
  <c r="D47" i="50"/>
  <c r="D48" i="50"/>
  <c r="D50" i="50"/>
  <c r="D51" i="50"/>
  <c r="D52" i="50"/>
  <c r="D53" i="50"/>
  <c r="D54" i="50"/>
  <c r="D55" i="50"/>
  <c r="D56" i="50"/>
  <c r="D57" i="50"/>
  <c r="D58" i="50"/>
  <c r="D59" i="50"/>
  <c r="D60" i="50"/>
  <c r="D62" i="50"/>
  <c r="D63" i="50"/>
  <c r="D64" i="50"/>
  <c r="D65" i="50"/>
  <c r="D66" i="50"/>
  <c r="D67" i="50"/>
  <c r="D68" i="50"/>
  <c r="D69" i="50"/>
  <c r="D71" i="50"/>
  <c r="D72" i="50"/>
  <c r="D73" i="50"/>
  <c r="D74" i="50"/>
  <c r="D75" i="50"/>
  <c r="D76" i="50"/>
  <c r="D77" i="50"/>
  <c r="D78" i="50"/>
  <c r="B16" i="50"/>
  <c r="B17" i="50"/>
  <c r="B18" i="50"/>
  <c r="B19" i="50"/>
  <c r="B20" i="50"/>
  <c r="B21" i="50"/>
  <c r="B22" i="50"/>
  <c r="B23" i="50"/>
  <c r="B24" i="50"/>
  <c r="B25" i="50"/>
  <c r="B26" i="50"/>
  <c r="B27" i="50"/>
  <c r="B28" i="50"/>
  <c r="B29" i="50"/>
  <c r="B30" i="50"/>
  <c r="B31" i="50"/>
  <c r="B32" i="50"/>
  <c r="B33" i="50"/>
  <c r="B34" i="50"/>
  <c r="B35" i="50"/>
  <c r="B37" i="50"/>
  <c r="B38" i="50"/>
  <c r="B39" i="50"/>
  <c r="B40" i="50"/>
  <c r="B41" i="50"/>
  <c r="B42" i="50"/>
  <c r="B43" i="50"/>
  <c r="B44" i="50"/>
  <c r="B45" i="50"/>
  <c r="B46" i="50"/>
  <c r="B47" i="50"/>
  <c r="B48" i="50"/>
  <c r="B50" i="50"/>
  <c r="B51" i="50"/>
  <c r="B52" i="50"/>
  <c r="B53" i="50"/>
  <c r="B54" i="50"/>
  <c r="B55" i="50"/>
  <c r="B56" i="50"/>
  <c r="B57" i="50"/>
  <c r="B58" i="50"/>
  <c r="B59" i="50"/>
  <c r="B60" i="50"/>
  <c r="B62" i="50"/>
  <c r="B63" i="50"/>
  <c r="B64" i="50"/>
  <c r="B65" i="50"/>
  <c r="B66" i="50"/>
  <c r="B67" i="50"/>
  <c r="B68" i="50"/>
  <c r="B69" i="50"/>
  <c r="B71" i="50"/>
  <c r="B72" i="50"/>
  <c r="B73" i="50"/>
  <c r="B74" i="50"/>
  <c r="B75" i="50"/>
  <c r="B76" i="50"/>
  <c r="B77" i="50"/>
  <c r="B78" i="50"/>
  <c r="A72" i="50"/>
  <c r="A73" i="50"/>
  <c r="A74" i="50"/>
  <c r="A75" i="50"/>
  <c r="A76" i="50"/>
  <c r="A77" i="50"/>
  <c r="A78" i="50"/>
  <c r="A63" i="50"/>
  <c r="A64" i="50"/>
  <c r="A65" i="50"/>
  <c r="A66" i="50"/>
  <c r="A67" i="50"/>
  <c r="A68" i="50"/>
  <c r="A69" i="50"/>
  <c r="A62" i="50"/>
  <c r="A51" i="50"/>
  <c r="A52" i="50"/>
  <c r="A53" i="50"/>
  <c r="A54" i="50"/>
  <c r="A55" i="50"/>
  <c r="A56" i="50"/>
  <c r="A57" i="50"/>
  <c r="A58" i="50"/>
  <c r="A59" i="50"/>
  <c r="A60" i="50"/>
  <c r="A38" i="50"/>
  <c r="A39" i="50"/>
  <c r="A40" i="50"/>
  <c r="A41" i="50"/>
  <c r="A42" i="50"/>
  <c r="A43" i="50"/>
  <c r="A44" i="50"/>
  <c r="A45" i="50"/>
  <c r="A46" i="50"/>
  <c r="A47" i="50"/>
  <c r="A48" i="50"/>
  <c r="A37" i="50"/>
  <c r="A16" i="50"/>
  <c r="A17" i="50"/>
  <c r="A18" i="50"/>
  <c r="A19" i="50"/>
  <c r="A20" i="50"/>
  <c r="A21" i="50"/>
  <c r="A22" i="50"/>
  <c r="A23" i="50"/>
  <c r="A24" i="50"/>
  <c r="A25" i="50"/>
  <c r="A26" i="50"/>
  <c r="A27" i="50"/>
  <c r="A28" i="50"/>
  <c r="A29" i="50"/>
  <c r="A30" i="50"/>
  <c r="A31" i="50"/>
  <c r="A32" i="50"/>
  <c r="A33" i="50"/>
  <c r="A34" i="50"/>
  <c r="A35" i="50"/>
  <c r="AB16" i="51"/>
  <c r="AB17" i="51"/>
  <c r="AB18" i="51"/>
  <c r="AB19" i="51"/>
  <c r="AB20" i="51"/>
  <c r="AB21" i="51"/>
  <c r="AB22" i="51"/>
  <c r="AB23" i="51"/>
  <c r="AB24" i="51"/>
  <c r="AB25" i="51"/>
  <c r="AB26" i="51"/>
  <c r="AB27" i="51"/>
  <c r="AB28" i="51"/>
  <c r="AB29" i="51"/>
  <c r="AB30" i="51"/>
  <c r="AB31" i="51"/>
  <c r="AB32" i="51"/>
  <c r="AB33" i="51"/>
  <c r="AB34" i="51"/>
  <c r="AB35" i="51"/>
  <c r="AB37" i="51"/>
  <c r="AB38" i="51"/>
  <c r="AB39" i="51"/>
  <c r="AB40" i="51"/>
  <c r="AB41" i="51"/>
  <c r="AB42" i="51"/>
  <c r="AB43" i="51"/>
  <c r="AB44" i="51"/>
  <c r="AB45" i="51"/>
  <c r="AB46" i="51"/>
  <c r="AB47" i="51"/>
  <c r="AB48" i="51"/>
  <c r="AB50" i="51"/>
  <c r="AB51" i="51"/>
  <c r="AB52" i="51"/>
  <c r="AB53" i="51"/>
  <c r="AB54" i="51"/>
  <c r="AB55" i="51"/>
  <c r="AB56" i="51"/>
  <c r="AB57" i="51"/>
  <c r="AB58" i="51"/>
  <c r="AB59" i="51"/>
  <c r="AB60" i="51"/>
  <c r="AB62" i="51"/>
  <c r="AB63" i="51"/>
  <c r="AB64" i="51"/>
  <c r="AB65" i="51"/>
  <c r="AB66" i="51"/>
  <c r="AB67" i="51"/>
  <c r="AB68" i="51"/>
  <c r="AB69" i="51"/>
  <c r="AB71" i="51"/>
  <c r="AB72" i="51"/>
  <c r="AB73" i="51"/>
  <c r="AB74" i="51"/>
  <c r="AB75" i="51"/>
  <c r="AB76" i="51"/>
  <c r="AB77" i="51"/>
  <c r="AB78" i="51"/>
  <c r="AA16" i="51"/>
  <c r="AA17" i="51"/>
  <c r="AA18" i="51"/>
  <c r="AA19" i="51"/>
  <c r="AA20" i="51"/>
  <c r="AA21" i="51"/>
  <c r="AA22" i="51"/>
  <c r="AA23" i="51"/>
  <c r="AA24" i="51"/>
  <c r="AA25" i="51"/>
  <c r="AA26" i="51"/>
  <c r="AA27" i="51"/>
  <c r="AA28" i="51"/>
  <c r="AA29" i="51"/>
  <c r="AA30" i="51"/>
  <c r="AA31" i="51"/>
  <c r="AA32" i="51"/>
  <c r="AA33" i="51"/>
  <c r="AA34" i="51"/>
  <c r="AA35" i="51"/>
  <c r="AA37" i="51"/>
  <c r="AA38" i="51"/>
  <c r="AA39" i="51"/>
  <c r="AA40" i="51"/>
  <c r="AA41" i="51"/>
  <c r="AA42" i="51"/>
  <c r="AA43" i="51"/>
  <c r="AA44" i="51"/>
  <c r="AA45" i="51"/>
  <c r="AA46" i="51"/>
  <c r="AA47" i="51"/>
  <c r="AA48" i="51"/>
  <c r="AA50" i="51"/>
  <c r="AA51" i="51"/>
  <c r="AA52" i="51"/>
  <c r="AA53" i="51"/>
  <c r="AA54" i="51"/>
  <c r="AA55" i="51"/>
  <c r="AA56" i="51"/>
  <c r="AA57" i="51"/>
  <c r="AA58" i="51"/>
  <c r="AA59" i="51"/>
  <c r="AA60" i="51"/>
  <c r="AA62" i="51"/>
  <c r="AA63" i="51"/>
  <c r="AA64" i="51"/>
  <c r="AA65" i="51"/>
  <c r="AA66" i="51"/>
  <c r="AA67" i="51"/>
  <c r="AA68" i="51"/>
  <c r="AA69" i="51"/>
  <c r="AA71" i="51"/>
  <c r="AA72" i="51"/>
  <c r="AA73" i="51"/>
  <c r="AA74" i="51"/>
  <c r="AA75" i="51"/>
  <c r="AA76" i="51"/>
  <c r="AA77" i="51"/>
  <c r="AA78" i="51"/>
  <c r="Z16" i="51"/>
  <c r="Z17" i="51"/>
  <c r="Z18" i="51"/>
  <c r="Z19" i="51"/>
  <c r="Z20" i="51"/>
  <c r="Z21" i="51"/>
  <c r="Z22" i="51"/>
  <c r="Z23" i="51"/>
  <c r="Z24" i="51"/>
  <c r="Z25" i="51"/>
  <c r="Z26" i="51"/>
  <c r="Z27" i="51"/>
  <c r="Z28" i="51"/>
  <c r="Z29" i="51"/>
  <c r="Z30" i="51"/>
  <c r="Z31" i="51"/>
  <c r="Z32" i="51"/>
  <c r="Z33" i="51"/>
  <c r="Z34" i="51"/>
  <c r="Z35" i="51"/>
  <c r="Z37" i="51"/>
  <c r="Z38" i="51"/>
  <c r="Z39" i="51"/>
  <c r="Z40" i="51"/>
  <c r="Z41" i="51"/>
  <c r="Z42" i="51"/>
  <c r="Z43" i="51"/>
  <c r="Z44" i="51"/>
  <c r="Z45" i="51"/>
  <c r="Z46" i="51"/>
  <c r="Z47" i="51"/>
  <c r="Z48" i="51"/>
  <c r="Z50" i="51"/>
  <c r="Z51" i="51"/>
  <c r="Z52" i="51"/>
  <c r="Z53" i="51"/>
  <c r="Z54" i="51"/>
  <c r="Z55" i="51"/>
  <c r="Z56" i="51"/>
  <c r="Z57" i="51"/>
  <c r="Z58" i="51"/>
  <c r="Z59" i="51"/>
  <c r="Z60" i="51"/>
  <c r="Z62" i="51"/>
  <c r="Z63" i="51"/>
  <c r="Z64" i="51"/>
  <c r="Z65" i="51"/>
  <c r="Z66" i="51"/>
  <c r="Z67" i="51"/>
  <c r="Z68" i="51"/>
  <c r="Z69" i="51"/>
  <c r="Z71" i="51"/>
  <c r="Z72" i="51"/>
  <c r="Z73" i="51"/>
  <c r="Z74" i="51"/>
  <c r="Z75" i="51"/>
  <c r="Z76" i="51"/>
  <c r="Z77" i="51"/>
  <c r="Z78" i="51"/>
  <c r="Y16" i="51"/>
  <c r="Y17" i="51"/>
  <c r="Y18" i="51"/>
  <c r="Y19" i="51"/>
  <c r="Y20" i="51"/>
  <c r="Y21" i="51"/>
  <c r="Y22" i="51"/>
  <c r="Y23" i="51"/>
  <c r="Y24" i="51"/>
  <c r="Y25" i="51"/>
  <c r="Y26" i="51"/>
  <c r="Y27" i="51"/>
  <c r="Y28" i="51"/>
  <c r="Y29" i="51"/>
  <c r="Y30" i="51"/>
  <c r="Y31" i="51"/>
  <c r="Y32" i="51"/>
  <c r="Y33" i="51"/>
  <c r="Y34" i="51"/>
  <c r="Y35" i="51"/>
  <c r="Y37" i="51"/>
  <c r="Y38" i="51"/>
  <c r="Y39" i="51"/>
  <c r="Y40" i="51"/>
  <c r="Y41" i="51"/>
  <c r="Y42" i="51"/>
  <c r="Y43" i="51"/>
  <c r="Y44" i="51"/>
  <c r="Y45" i="51"/>
  <c r="Y46" i="51"/>
  <c r="Y47" i="51"/>
  <c r="Y48" i="51"/>
  <c r="Y50" i="51"/>
  <c r="Y51" i="51"/>
  <c r="Y52" i="51"/>
  <c r="Y53" i="51"/>
  <c r="Y54" i="51"/>
  <c r="Y55" i="51"/>
  <c r="Y56" i="51"/>
  <c r="Y57" i="51"/>
  <c r="Y58" i="51"/>
  <c r="Y59" i="51"/>
  <c r="Y60" i="51"/>
  <c r="Y62" i="51"/>
  <c r="Y63" i="51"/>
  <c r="Y64" i="51"/>
  <c r="Y65" i="51"/>
  <c r="Y66" i="51"/>
  <c r="Y67" i="51"/>
  <c r="Y68" i="51"/>
  <c r="Y69" i="51"/>
  <c r="Y71" i="51"/>
  <c r="Y72" i="51"/>
  <c r="Y73" i="51"/>
  <c r="Y74" i="51"/>
  <c r="Y75" i="51"/>
  <c r="Y76" i="51"/>
  <c r="Y77" i="51"/>
  <c r="Y78" i="51"/>
  <c r="X16" i="51"/>
  <c r="X17" i="51"/>
  <c r="X18" i="51"/>
  <c r="X19" i="51"/>
  <c r="X20" i="51"/>
  <c r="X21" i="51"/>
  <c r="X22" i="51"/>
  <c r="X23" i="51"/>
  <c r="X24" i="51"/>
  <c r="X25" i="51"/>
  <c r="X26" i="51"/>
  <c r="X27" i="51"/>
  <c r="X28" i="51"/>
  <c r="X29" i="51"/>
  <c r="X30" i="51"/>
  <c r="X31" i="51"/>
  <c r="X32" i="51"/>
  <c r="X33" i="51"/>
  <c r="X34" i="51"/>
  <c r="X35" i="51"/>
  <c r="X37" i="51"/>
  <c r="X38" i="51"/>
  <c r="X39" i="51"/>
  <c r="X40" i="51"/>
  <c r="X41" i="51"/>
  <c r="X42" i="51"/>
  <c r="X43" i="51"/>
  <c r="X44" i="51"/>
  <c r="X45" i="51"/>
  <c r="X46" i="51"/>
  <c r="X47" i="51"/>
  <c r="X48" i="51"/>
  <c r="X50" i="51"/>
  <c r="X51" i="51"/>
  <c r="X52" i="51"/>
  <c r="X53" i="51"/>
  <c r="X54" i="51"/>
  <c r="X55" i="51"/>
  <c r="X56" i="51"/>
  <c r="X57" i="51"/>
  <c r="X58" i="51"/>
  <c r="X59" i="51"/>
  <c r="X60" i="51"/>
  <c r="X62" i="51"/>
  <c r="X63" i="51"/>
  <c r="X64" i="51"/>
  <c r="X65" i="51"/>
  <c r="X66" i="51"/>
  <c r="X67" i="51"/>
  <c r="X68" i="51"/>
  <c r="X69" i="51"/>
  <c r="X71" i="51"/>
  <c r="X72" i="51"/>
  <c r="X73" i="51"/>
  <c r="X74" i="51"/>
  <c r="X75" i="51"/>
  <c r="X76" i="51"/>
  <c r="X77" i="51"/>
  <c r="X78" i="51"/>
  <c r="W16" i="51"/>
  <c r="W17" i="51"/>
  <c r="W18" i="51"/>
  <c r="W19" i="51"/>
  <c r="W20" i="51"/>
  <c r="W21" i="51"/>
  <c r="W22" i="51"/>
  <c r="W23" i="51"/>
  <c r="W24" i="51"/>
  <c r="W25" i="51"/>
  <c r="W26" i="51"/>
  <c r="W27" i="51"/>
  <c r="W28" i="51"/>
  <c r="W29" i="51"/>
  <c r="W30" i="51"/>
  <c r="W31" i="51"/>
  <c r="W32" i="51"/>
  <c r="W33" i="51"/>
  <c r="W34" i="51"/>
  <c r="W35" i="51"/>
  <c r="W37" i="51"/>
  <c r="W38" i="51"/>
  <c r="W39" i="51"/>
  <c r="W40" i="51"/>
  <c r="W41" i="51"/>
  <c r="W42" i="51"/>
  <c r="W43" i="51"/>
  <c r="W44" i="51"/>
  <c r="W45" i="51"/>
  <c r="W46" i="51"/>
  <c r="W47" i="51"/>
  <c r="W48" i="51"/>
  <c r="W50" i="51"/>
  <c r="W51" i="51"/>
  <c r="W52" i="51"/>
  <c r="W53" i="51"/>
  <c r="W54" i="51"/>
  <c r="W55" i="51"/>
  <c r="W56" i="51"/>
  <c r="W57" i="51"/>
  <c r="W58" i="51"/>
  <c r="W59" i="51"/>
  <c r="W60" i="51"/>
  <c r="W62" i="51"/>
  <c r="W63" i="51"/>
  <c r="W64" i="51"/>
  <c r="W65" i="51"/>
  <c r="W66" i="51"/>
  <c r="W67" i="51"/>
  <c r="W68" i="51"/>
  <c r="W69" i="51"/>
  <c r="W71" i="51"/>
  <c r="W72" i="51"/>
  <c r="W73" i="51"/>
  <c r="W74" i="51"/>
  <c r="W75" i="51"/>
  <c r="W76" i="51"/>
  <c r="W77" i="51"/>
  <c r="W78" i="51"/>
  <c r="V16" i="51"/>
  <c r="V17" i="51"/>
  <c r="V18" i="51"/>
  <c r="V19" i="51"/>
  <c r="V20" i="51"/>
  <c r="V21" i="51"/>
  <c r="V22" i="51"/>
  <c r="V23" i="51"/>
  <c r="V24" i="51"/>
  <c r="V25" i="51"/>
  <c r="V26" i="51"/>
  <c r="V27" i="51"/>
  <c r="V28" i="51"/>
  <c r="V29" i="51"/>
  <c r="V30" i="51"/>
  <c r="V31" i="51"/>
  <c r="V32" i="51"/>
  <c r="V33" i="51"/>
  <c r="V34" i="51"/>
  <c r="V35" i="51"/>
  <c r="V37" i="51"/>
  <c r="V38" i="51"/>
  <c r="V39" i="51"/>
  <c r="V40" i="51"/>
  <c r="V41" i="51"/>
  <c r="V42" i="51"/>
  <c r="V43" i="51"/>
  <c r="V44" i="51"/>
  <c r="V45" i="51"/>
  <c r="V46" i="51"/>
  <c r="V47" i="51"/>
  <c r="V48" i="51"/>
  <c r="V50" i="51"/>
  <c r="V51" i="51"/>
  <c r="V52" i="51"/>
  <c r="V53" i="51"/>
  <c r="V54" i="51"/>
  <c r="V55" i="51"/>
  <c r="V56" i="51"/>
  <c r="V57" i="51"/>
  <c r="V58" i="51"/>
  <c r="V59" i="51"/>
  <c r="V60" i="51"/>
  <c r="V62" i="51"/>
  <c r="V63" i="51"/>
  <c r="V64" i="51"/>
  <c r="V65" i="51"/>
  <c r="V66" i="51"/>
  <c r="V67" i="51"/>
  <c r="V68" i="51"/>
  <c r="V69" i="51"/>
  <c r="V71" i="51"/>
  <c r="V72" i="51"/>
  <c r="V73" i="51"/>
  <c r="V74" i="51"/>
  <c r="V75" i="51"/>
  <c r="V76" i="51"/>
  <c r="V77" i="51"/>
  <c r="V78" i="51"/>
  <c r="U16" i="51"/>
  <c r="U17" i="51"/>
  <c r="U18" i="51"/>
  <c r="U19" i="51"/>
  <c r="U20" i="51"/>
  <c r="U21" i="51"/>
  <c r="U22" i="51"/>
  <c r="U23" i="51"/>
  <c r="U24" i="51"/>
  <c r="U25" i="51"/>
  <c r="U26" i="51"/>
  <c r="U27" i="51"/>
  <c r="U28" i="51"/>
  <c r="U29" i="51"/>
  <c r="U30" i="51"/>
  <c r="U31" i="51"/>
  <c r="U32" i="51"/>
  <c r="U33" i="51"/>
  <c r="U34" i="51"/>
  <c r="U35" i="51"/>
  <c r="U37" i="51"/>
  <c r="U38" i="51"/>
  <c r="U39" i="51"/>
  <c r="U40" i="51"/>
  <c r="U41" i="51"/>
  <c r="U42" i="51"/>
  <c r="U43" i="51"/>
  <c r="U44" i="51"/>
  <c r="U45" i="51"/>
  <c r="U46" i="51"/>
  <c r="U47" i="51"/>
  <c r="U48" i="51"/>
  <c r="U50" i="51"/>
  <c r="U51" i="51"/>
  <c r="U52" i="51"/>
  <c r="U53" i="51"/>
  <c r="U54" i="51"/>
  <c r="U55" i="51"/>
  <c r="U56" i="51"/>
  <c r="U57" i="51"/>
  <c r="U58" i="51"/>
  <c r="U59" i="51"/>
  <c r="U60" i="51"/>
  <c r="U62" i="51"/>
  <c r="U63" i="51"/>
  <c r="U64" i="51"/>
  <c r="U65" i="51"/>
  <c r="U66" i="51"/>
  <c r="U67" i="51"/>
  <c r="U68" i="51"/>
  <c r="U69" i="51"/>
  <c r="U71" i="51"/>
  <c r="U72" i="51"/>
  <c r="U73" i="51"/>
  <c r="U74" i="51"/>
  <c r="U75" i="51"/>
  <c r="U76" i="51"/>
  <c r="U77" i="51"/>
  <c r="U78" i="51"/>
  <c r="T16" i="51"/>
  <c r="T17" i="51"/>
  <c r="T18" i="51"/>
  <c r="T19" i="51"/>
  <c r="T20" i="51"/>
  <c r="T21" i="51"/>
  <c r="T22" i="51"/>
  <c r="T23" i="51"/>
  <c r="T24" i="51"/>
  <c r="T25" i="51"/>
  <c r="T26" i="51"/>
  <c r="T27" i="51"/>
  <c r="T28" i="51"/>
  <c r="T29" i="51"/>
  <c r="T30" i="51"/>
  <c r="T31" i="51"/>
  <c r="T32" i="51"/>
  <c r="T33" i="51"/>
  <c r="T34" i="51"/>
  <c r="T35" i="51"/>
  <c r="T37" i="51"/>
  <c r="T38" i="51"/>
  <c r="T39" i="51"/>
  <c r="T40" i="51"/>
  <c r="T41" i="51"/>
  <c r="T42" i="51"/>
  <c r="T43" i="51"/>
  <c r="T44" i="51"/>
  <c r="T45" i="51"/>
  <c r="T46" i="51"/>
  <c r="T47" i="51"/>
  <c r="T48" i="51"/>
  <c r="T50" i="51"/>
  <c r="T51" i="51"/>
  <c r="T52" i="51"/>
  <c r="T53" i="51"/>
  <c r="T54" i="51"/>
  <c r="T55" i="51"/>
  <c r="T56" i="51"/>
  <c r="T57" i="51"/>
  <c r="T58" i="51"/>
  <c r="T59" i="51"/>
  <c r="T60" i="51"/>
  <c r="T62" i="51"/>
  <c r="T63" i="51"/>
  <c r="T64" i="51"/>
  <c r="T65" i="51"/>
  <c r="T66" i="51"/>
  <c r="T67" i="51"/>
  <c r="T68" i="51"/>
  <c r="T69" i="51"/>
  <c r="T71" i="51"/>
  <c r="T72" i="51"/>
  <c r="T73" i="51"/>
  <c r="T74" i="51"/>
  <c r="T75" i="51"/>
  <c r="T76" i="51"/>
  <c r="T77" i="51"/>
  <c r="T78" i="51"/>
  <c r="S16" i="51"/>
  <c r="S17" i="51"/>
  <c r="S18" i="51"/>
  <c r="S19" i="51"/>
  <c r="S20" i="51"/>
  <c r="S21" i="51"/>
  <c r="S22" i="51"/>
  <c r="S23" i="51"/>
  <c r="S24" i="51"/>
  <c r="S25" i="51"/>
  <c r="S26" i="51"/>
  <c r="S27" i="51"/>
  <c r="S28" i="51"/>
  <c r="S29" i="51"/>
  <c r="S30" i="51"/>
  <c r="S31" i="51"/>
  <c r="S32" i="51"/>
  <c r="S33" i="51"/>
  <c r="S34" i="51"/>
  <c r="S35" i="51"/>
  <c r="S37" i="51"/>
  <c r="S38" i="51"/>
  <c r="S39" i="51"/>
  <c r="S40" i="51"/>
  <c r="S41" i="51"/>
  <c r="S42" i="51"/>
  <c r="S43" i="51"/>
  <c r="S44" i="51"/>
  <c r="S45" i="51"/>
  <c r="S46" i="51"/>
  <c r="S47" i="51"/>
  <c r="S48" i="51"/>
  <c r="S50" i="51"/>
  <c r="S51" i="51"/>
  <c r="S52" i="51"/>
  <c r="S53" i="51"/>
  <c r="S54" i="51"/>
  <c r="S55" i="51"/>
  <c r="S56" i="51"/>
  <c r="S57" i="51"/>
  <c r="S58" i="51"/>
  <c r="S59" i="51"/>
  <c r="S60" i="51"/>
  <c r="S62" i="51"/>
  <c r="S63" i="51"/>
  <c r="S64" i="51"/>
  <c r="S65" i="51"/>
  <c r="S66" i="51"/>
  <c r="S67" i="51"/>
  <c r="S68" i="51"/>
  <c r="S69" i="51"/>
  <c r="S71" i="51"/>
  <c r="S72" i="51"/>
  <c r="S73" i="51"/>
  <c r="S74" i="51"/>
  <c r="S75" i="51"/>
  <c r="S76" i="51"/>
  <c r="S77" i="51"/>
  <c r="S78" i="51"/>
  <c r="R16" i="51"/>
  <c r="R17" i="51"/>
  <c r="R18" i="51"/>
  <c r="R19" i="51"/>
  <c r="R20" i="51"/>
  <c r="R21" i="51"/>
  <c r="R22" i="51"/>
  <c r="R23" i="51"/>
  <c r="R24" i="51"/>
  <c r="R25" i="51"/>
  <c r="R26" i="51"/>
  <c r="R27" i="51"/>
  <c r="R28" i="51"/>
  <c r="R29" i="51"/>
  <c r="R30" i="51"/>
  <c r="R31" i="51"/>
  <c r="R32" i="51"/>
  <c r="R33" i="51"/>
  <c r="R34" i="51"/>
  <c r="R35" i="51"/>
  <c r="R37" i="51"/>
  <c r="R38" i="51"/>
  <c r="R39" i="51"/>
  <c r="R40" i="51"/>
  <c r="R41" i="51"/>
  <c r="R42" i="51"/>
  <c r="R43" i="51"/>
  <c r="R44" i="51"/>
  <c r="R45" i="51"/>
  <c r="R46" i="51"/>
  <c r="R47" i="51"/>
  <c r="R48" i="51"/>
  <c r="R50" i="51"/>
  <c r="R51" i="51"/>
  <c r="R52" i="51"/>
  <c r="R53" i="51"/>
  <c r="R54" i="51"/>
  <c r="R55" i="51"/>
  <c r="R56" i="51"/>
  <c r="R57" i="51"/>
  <c r="R58" i="51"/>
  <c r="R59" i="51"/>
  <c r="R60" i="51"/>
  <c r="R62" i="51"/>
  <c r="R63" i="51"/>
  <c r="R64" i="51"/>
  <c r="R65" i="51"/>
  <c r="R66" i="51"/>
  <c r="R67" i="51"/>
  <c r="R68" i="51"/>
  <c r="R69" i="51"/>
  <c r="R71" i="51"/>
  <c r="R72" i="51"/>
  <c r="R73" i="51"/>
  <c r="R74" i="51"/>
  <c r="R75" i="51"/>
  <c r="R76" i="51"/>
  <c r="R77" i="51"/>
  <c r="R78" i="51"/>
  <c r="Q16" i="51"/>
  <c r="Q17" i="51"/>
  <c r="Q18" i="51"/>
  <c r="Q19" i="51"/>
  <c r="Q20" i="51"/>
  <c r="Q21" i="51"/>
  <c r="Q22" i="51"/>
  <c r="Q23" i="51"/>
  <c r="Q24" i="51"/>
  <c r="Q25" i="51"/>
  <c r="Q26" i="51"/>
  <c r="Q27" i="51"/>
  <c r="Q28" i="51"/>
  <c r="Q29" i="51"/>
  <c r="Q30" i="51"/>
  <c r="Q31" i="51"/>
  <c r="Q32" i="51"/>
  <c r="Q33" i="51"/>
  <c r="Q34" i="51"/>
  <c r="Q35" i="51"/>
  <c r="Q37" i="51"/>
  <c r="Q38" i="51"/>
  <c r="Q39" i="51"/>
  <c r="Q40" i="51"/>
  <c r="Q41" i="51"/>
  <c r="Q42" i="51"/>
  <c r="Q43" i="51"/>
  <c r="Q44" i="51"/>
  <c r="Q45" i="51"/>
  <c r="Q46" i="51"/>
  <c r="Q47" i="51"/>
  <c r="Q48" i="51"/>
  <c r="Q50" i="51"/>
  <c r="Q51" i="51"/>
  <c r="Q52" i="51"/>
  <c r="Q53" i="51"/>
  <c r="Q54" i="51"/>
  <c r="Q55" i="51"/>
  <c r="Q56" i="51"/>
  <c r="Q57" i="51"/>
  <c r="Q58" i="51"/>
  <c r="Q59" i="51"/>
  <c r="Q60" i="51"/>
  <c r="Q62" i="51"/>
  <c r="Q63" i="51"/>
  <c r="Q64" i="51"/>
  <c r="Q65" i="51"/>
  <c r="Q66" i="51"/>
  <c r="Q67" i="51"/>
  <c r="Q68" i="51"/>
  <c r="Q69" i="51"/>
  <c r="Q71" i="51"/>
  <c r="Q72" i="51"/>
  <c r="Q73" i="51"/>
  <c r="Q74" i="51"/>
  <c r="Q75" i="51"/>
  <c r="Q76" i="51"/>
  <c r="Q77" i="51"/>
  <c r="Q78" i="51"/>
  <c r="P16" i="51"/>
  <c r="P17" i="51"/>
  <c r="P18" i="51"/>
  <c r="P19" i="51"/>
  <c r="P20" i="51"/>
  <c r="P21" i="51"/>
  <c r="P22" i="51"/>
  <c r="P23" i="51"/>
  <c r="P24" i="51"/>
  <c r="P25" i="51"/>
  <c r="P26" i="51"/>
  <c r="P27" i="51"/>
  <c r="P28" i="51"/>
  <c r="P29" i="51"/>
  <c r="P30" i="51"/>
  <c r="P31" i="51"/>
  <c r="P32" i="51"/>
  <c r="P33" i="51"/>
  <c r="P34" i="51"/>
  <c r="P35" i="51"/>
  <c r="P37" i="51"/>
  <c r="P38" i="51"/>
  <c r="P39" i="51"/>
  <c r="P40" i="51"/>
  <c r="P41" i="51"/>
  <c r="P42" i="51"/>
  <c r="P43" i="51"/>
  <c r="P44" i="51"/>
  <c r="P45" i="51"/>
  <c r="P46" i="51"/>
  <c r="P47" i="51"/>
  <c r="P48" i="51"/>
  <c r="P50" i="51"/>
  <c r="P51" i="51"/>
  <c r="P52" i="51"/>
  <c r="P53" i="51"/>
  <c r="P54" i="51"/>
  <c r="P55" i="51"/>
  <c r="P56" i="51"/>
  <c r="P57" i="51"/>
  <c r="P58" i="51"/>
  <c r="P59" i="51"/>
  <c r="P60" i="51"/>
  <c r="P62" i="51"/>
  <c r="P63" i="51"/>
  <c r="P64" i="51"/>
  <c r="P65" i="51"/>
  <c r="P66" i="51"/>
  <c r="P67" i="51"/>
  <c r="P68" i="51"/>
  <c r="P69" i="51"/>
  <c r="P71" i="51"/>
  <c r="P72" i="51"/>
  <c r="P73" i="51"/>
  <c r="P74" i="51"/>
  <c r="P75" i="51"/>
  <c r="P76" i="51"/>
  <c r="P77" i="51"/>
  <c r="P78" i="51"/>
  <c r="O16" i="51"/>
  <c r="O17" i="51"/>
  <c r="O18" i="51"/>
  <c r="O19" i="51"/>
  <c r="O20" i="51"/>
  <c r="O21" i="51"/>
  <c r="O22" i="51"/>
  <c r="O23" i="51"/>
  <c r="O24" i="51"/>
  <c r="O25" i="51"/>
  <c r="O26" i="51"/>
  <c r="O27" i="51"/>
  <c r="O28" i="51"/>
  <c r="O29" i="51"/>
  <c r="O30" i="51"/>
  <c r="O31" i="51"/>
  <c r="O32" i="51"/>
  <c r="O33" i="51"/>
  <c r="O34" i="51"/>
  <c r="O35" i="51"/>
  <c r="O37" i="51"/>
  <c r="O38" i="51"/>
  <c r="O39" i="51"/>
  <c r="O40" i="51"/>
  <c r="O41" i="51"/>
  <c r="O42" i="51"/>
  <c r="O43" i="51"/>
  <c r="O44" i="51"/>
  <c r="O45" i="51"/>
  <c r="O46" i="51"/>
  <c r="O47" i="51"/>
  <c r="O48" i="51"/>
  <c r="O50" i="51"/>
  <c r="O51" i="51"/>
  <c r="O52" i="51"/>
  <c r="O53" i="51"/>
  <c r="O54" i="51"/>
  <c r="O55" i="51"/>
  <c r="O56" i="51"/>
  <c r="O57" i="51"/>
  <c r="O58" i="51"/>
  <c r="O59" i="51"/>
  <c r="O60" i="51"/>
  <c r="O62" i="51"/>
  <c r="O63" i="51"/>
  <c r="O64" i="51"/>
  <c r="O65" i="51"/>
  <c r="O66" i="51"/>
  <c r="O67" i="51"/>
  <c r="O68" i="51"/>
  <c r="O69" i="51"/>
  <c r="O71" i="51"/>
  <c r="O72" i="51"/>
  <c r="O73" i="51"/>
  <c r="O74" i="51"/>
  <c r="O75" i="51"/>
  <c r="O76" i="51"/>
  <c r="O77" i="51"/>
  <c r="O78" i="51"/>
  <c r="N16" i="51"/>
  <c r="N17" i="51"/>
  <c r="N18" i="51"/>
  <c r="N19" i="51"/>
  <c r="N20" i="51"/>
  <c r="N21" i="51"/>
  <c r="N22" i="51"/>
  <c r="N23" i="51"/>
  <c r="N24" i="51"/>
  <c r="N25" i="51"/>
  <c r="N26" i="51"/>
  <c r="N27" i="51"/>
  <c r="N28" i="51"/>
  <c r="N29" i="51"/>
  <c r="N30" i="51"/>
  <c r="N31" i="51"/>
  <c r="N32" i="51"/>
  <c r="N33" i="51"/>
  <c r="N34" i="51"/>
  <c r="N35" i="51"/>
  <c r="N37" i="51"/>
  <c r="N38" i="51"/>
  <c r="N39" i="51"/>
  <c r="N40" i="51"/>
  <c r="N41" i="51"/>
  <c r="N42" i="51"/>
  <c r="N43" i="51"/>
  <c r="N44" i="51"/>
  <c r="N45" i="51"/>
  <c r="N46" i="51"/>
  <c r="N47" i="51"/>
  <c r="N48" i="51"/>
  <c r="N50" i="51"/>
  <c r="N51" i="51"/>
  <c r="N52" i="51"/>
  <c r="N53" i="51"/>
  <c r="N54" i="51"/>
  <c r="N55" i="51"/>
  <c r="N56" i="51"/>
  <c r="N57" i="51"/>
  <c r="N58" i="51"/>
  <c r="N59" i="51"/>
  <c r="N60" i="51"/>
  <c r="N62" i="51"/>
  <c r="N63" i="51"/>
  <c r="N64" i="51"/>
  <c r="N65" i="51"/>
  <c r="N66" i="51"/>
  <c r="N67" i="51"/>
  <c r="N68" i="51"/>
  <c r="N69" i="51"/>
  <c r="N71" i="51"/>
  <c r="N72" i="51"/>
  <c r="N73" i="51"/>
  <c r="N74" i="51"/>
  <c r="N75" i="51"/>
  <c r="N76" i="51"/>
  <c r="N77" i="51"/>
  <c r="N78" i="51"/>
  <c r="M16" i="51"/>
  <c r="M17" i="51"/>
  <c r="M18" i="51"/>
  <c r="M19" i="51"/>
  <c r="M20" i="51"/>
  <c r="M21" i="51"/>
  <c r="M22" i="51"/>
  <c r="M23" i="51"/>
  <c r="M24" i="51"/>
  <c r="M25" i="51"/>
  <c r="M26" i="51"/>
  <c r="M27" i="51"/>
  <c r="M28" i="51"/>
  <c r="M29" i="51"/>
  <c r="M30" i="51"/>
  <c r="M31" i="51"/>
  <c r="M32" i="51"/>
  <c r="M33" i="51"/>
  <c r="M34" i="51"/>
  <c r="M35" i="51"/>
  <c r="M37" i="51"/>
  <c r="M38" i="51"/>
  <c r="M39" i="51"/>
  <c r="M40" i="51"/>
  <c r="M41" i="51"/>
  <c r="M42" i="51"/>
  <c r="M43" i="51"/>
  <c r="M44" i="51"/>
  <c r="M45" i="51"/>
  <c r="M46" i="51"/>
  <c r="M47" i="51"/>
  <c r="M48" i="51"/>
  <c r="M50" i="51"/>
  <c r="M51" i="51"/>
  <c r="M52" i="51"/>
  <c r="M53" i="51"/>
  <c r="M54" i="51"/>
  <c r="M55" i="51"/>
  <c r="M56" i="51"/>
  <c r="M57" i="51"/>
  <c r="M58" i="51"/>
  <c r="M59" i="51"/>
  <c r="M60" i="51"/>
  <c r="M62" i="51"/>
  <c r="M63" i="51"/>
  <c r="M64" i="51"/>
  <c r="M65" i="51"/>
  <c r="M66" i="51"/>
  <c r="M67" i="51"/>
  <c r="M68" i="51"/>
  <c r="M69" i="51"/>
  <c r="M71" i="51"/>
  <c r="M72" i="51"/>
  <c r="M73" i="51"/>
  <c r="M74" i="51"/>
  <c r="M75" i="51"/>
  <c r="M76" i="51"/>
  <c r="M77" i="51"/>
  <c r="M78" i="51"/>
  <c r="L16" i="51"/>
  <c r="L17" i="51"/>
  <c r="L18" i="51"/>
  <c r="L19" i="51"/>
  <c r="L20" i="51"/>
  <c r="L21" i="51"/>
  <c r="L22" i="51"/>
  <c r="L23" i="51"/>
  <c r="L24" i="51"/>
  <c r="L25" i="51"/>
  <c r="L26" i="51"/>
  <c r="L27" i="51"/>
  <c r="L28" i="51"/>
  <c r="L29" i="51"/>
  <c r="L30" i="51"/>
  <c r="L31" i="51"/>
  <c r="L32" i="51"/>
  <c r="L33" i="51"/>
  <c r="L34" i="51"/>
  <c r="L35" i="51"/>
  <c r="L37" i="51"/>
  <c r="L38" i="51"/>
  <c r="L39" i="51"/>
  <c r="L40" i="51"/>
  <c r="L41" i="51"/>
  <c r="L42" i="51"/>
  <c r="L43" i="51"/>
  <c r="L44" i="51"/>
  <c r="L45" i="51"/>
  <c r="L46" i="51"/>
  <c r="L47" i="51"/>
  <c r="L48" i="51"/>
  <c r="L50" i="51"/>
  <c r="L51" i="51"/>
  <c r="L52" i="51"/>
  <c r="L53" i="51"/>
  <c r="L54" i="51"/>
  <c r="L55" i="51"/>
  <c r="L56" i="51"/>
  <c r="L57" i="51"/>
  <c r="L58" i="51"/>
  <c r="L59" i="51"/>
  <c r="L60" i="51"/>
  <c r="L62" i="51"/>
  <c r="L63" i="51"/>
  <c r="L64" i="51"/>
  <c r="L65" i="51"/>
  <c r="L66" i="51"/>
  <c r="L67" i="51"/>
  <c r="L68" i="51"/>
  <c r="L69" i="51"/>
  <c r="L71" i="51"/>
  <c r="L72" i="51"/>
  <c r="L73" i="51"/>
  <c r="L74" i="51"/>
  <c r="L75" i="51"/>
  <c r="L76" i="51"/>
  <c r="L77" i="51"/>
  <c r="L78" i="51"/>
  <c r="K16" i="51"/>
  <c r="K17" i="51"/>
  <c r="K18" i="51"/>
  <c r="K19" i="51"/>
  <c r="K20" i="51"/>
  <c r="K21" i="51"/>
  <c r="K22" i="51"/>
  <c r="K23" i="51"/>
  <c r="K24" i="51"/>
  <c r="K25" i="51"/>
  <c r="K26" i="51"/>
  <c r="K27" i="51"/>
  <c r="K28" i="51"/>
  <c r="K29" i="51"/>
  <c r="K30" i="51"/>
  <c r="K31" i="51"/>
  <c r="K32" i="51"/>
  <c r="K33" i="51"/>
  <c r="K34" i="51"/>
  <c r="K35" i="51"/>
  <c r="K37" i="51"/>
  <c r="K38" i="51"/>
  <c r="K39" i="51"/>
  <c r="K40" i="51"/>
  <c r="K41" i="51"/>
  <c r="K42" i="51"/>
  <c r="K43" i="51"/>
  <c r="K44" i="51"/>
  <c r="K45" i="51"/>
  <c r="K46" i="51"/>
  <c r="K47" i="51"/>
  <c r="K48" i="51"/>
  <c r="K50" i="51"/>
  <c r="K51" i="51"/>
  <c r="K52" i="51"/>
  <c r="K53" i="51"/>
  <c r="K54" i="51"/>
  <c r="K55" i="51"/>
  <c r="K56" i="51"/>
  <c r="K57" i="51"/>
  <c r="K58" i="51"/>
  <c r="K59" i="51"/>
  <c r="K60" i="51"/>
  <c r="K62" i="51"/>
  <c r="K63" i="51"/>
  <c r="K64" i="51"/>
  <c r="K65" i="51"/>
  <c r="K66" i="51"/>
  <c r="K67" i="51"/>
  <c r="K68" i="51"/>
  <c r="K69" i="51"/>
  <c r="K71" i="51"/>
  <c r="K72" i="51"/>
  <c r="K73" i="51"/>
  <c r="K74" i="51"/>
  <c r="K75" i="51"/>
  <c r="K76" i="51"/>
  <c r="K77" i="51"/>
  <c r="K78" i="51"/>
  <c r="J16" i="51"/>
  <c r="J17" i="51"/>
  <c r="J18" i="51"/>
  <c r="J19" i="51"/>
  <c r="J20" i="51"/>
  <c r="J21" i="51"/>
  <c r="J22" i="51"/>
  <c r="J23" i="51"/>
  <c r="J24" i="51"/>
  <c r="J25" i="51"/>
  <c r="J26" i="51"/>
  <c r="J27" i="51"/>
  <c r="J28" i="51"/>
  <c r="J29" i="51"/>
  <c r="J30" i="51"/>
  <c r="J31" i="51"/>
  <c r="J32" i="51"/>
  <c r="J33" i="51"/>
  <c r="J34" i="51"/>
  <c r="J35" i="51"/>
  <c r="J37" i="51"/>
  <c r="J38" i="51"/>
  <c r="J39" i="51"/>
  <c r="J40" i="51"/>
  <c r="J41" i="51"/>
  <c r="J42" i="51"/>
  <c r="J43" i="51"/>
  <c r="J44" i="51"/>
  <c r="J45" i="51"/>
  <c r="J46" i="51"/>
  <c r="J47" i="51"/>
  <c r="J48" i="51"/>
  <c r="J50" i="51"/>
  <c r="J51" i="51"/>
  <c r="J52" i="51"/>
  <c r="J53" i="51"/>
  <c r="J54" i="51"/>
  <c r="J55" i="51"/>
  <c r="J56" i="51"/>
  <c r="J57" i="51"/>
  <c r="J58" i="51"/>
  <c r="J59" i="51"/>
  <c r="J60" i="51"/>
  <c r="J62" i="51"/>
  <c r="J63" i="51"/>
  <c r="J64" i="51"/>
  <c r="J65" i="51"/>
  <c r="J66" i="51"/>
  <c r="J67" i="51"/>
  <c r="J68" i="51"/>
  <c r="J69" i="51"/>
  <c r="J71" i="51"/>
  <c r="J72" i="51"/>
  <c r="J73" i="51"/>
  <c r="J74" i="51"/>
  <c r="J75" i="51"/>
  <c r="J76" i="51"/>
  <c r="J77" i="51"/>
  <c r="J78" i="51"/>
  <c r="I16" i="51"/>
  <c r="I17" i="51"/>
  <c r="I18" i="51"/>
  <c r="I19" i="51"/>
  <c r="I20" i="51"/>
  <c r="I21" i="51"/>
  <c r="I22" i="51"/>
  <c r="I23" i="51"/>
  <c r="I24" i="51"/>
  <c r="I25" i="51"/>
  <c r="I26" i="51"/>
  <c r="I27" i="51"/>
  <c r="I28" i="51"/>
  <c r="I29" i="51"/>
  <c r="I30" i="51"/>
  <c r="I31" i="51"/>
  <c r="I32" i="51"/>
  <c r="I33" i="51"/>
  <c r="I34" i="51"/>
  <c r="I35" i="51"/>
  <c r="I37" i="51"/>
  <c r="I38" i="51"/>
  <c r="I39" i="51"/>
  <c r="I40" i="51"/>
  <c r="I41" i="51"/>
  <c r="I42" i="51"/>
  <c r="I43" i="51"/>
  <c r="I44" i="51"/>
  <c r="I45" i="51"/>
  <c r="I46" i="51"/>
  <c r="I47" i="51"/>
  <c r="I48" i="51"/>
  <c r="I50" i="51"/>
  <c r="I51" i="51"/>
  <c r="I52" i="51"/>
  <c r="I53" i="51"/>
  <c r="I54" i="51"/>
  <c r="I55" i="51"/>
  <c r="I56" i="51"/>
  <c r="I57" i="51"/>
  <c r="I58" i="51"/>
  <c r="I59" i="51"/>
  <c r="I60" i="51"/>
  <c r="I62" i="51"/>
  <c r="I63" i="51"/>
  <c r="I64" i="51"/>
  <c r="I65" i="51"/>
  <c r="I66" i="51"/>
  <c r="I67" i="51"/>
  <c r="I68" i="51"/>
  <c r="I69" i="51"/>
  <c r="I71" i="51"/>
  <c r="I72" i="51"/>
  <c r="I73" i="51"/>
  <c r="I74" i="51"/>
  <c r="I75" i="51"/>
  <c r="I76" i="51"/>
  <c r="I77" i="51"/>
  <c r="I78" i="51"/>
  <c r="H16" i="51"/>
  <c r="H17" i="51"/>
  <c r="H18" i="51"/>
  <c r="H19" i="51"/>
  <c r="H20" i="51"/>
  <c r="H21" i="51"/>
  <c r="H22" i="51"/>
  <c r="H23" i="51"/>
  <c r="H24" i="51"/>
  <c r="H25" i="51"/>
  <c r="H26" i="51"/>
  <c r="H27" i="51"/>
  <c r="H28" i="51"/>
  <c r="H29" i="51"/>
  <c r="H30" i="51"/>
  <c r="H31" i="51"/>
  <c r="H32" i="51"/>
  <c r="H33" i="51"/>
  <c r="H34" i="51"/>
  <c r="H35" i="51"/>
  <c r="H37" i="51"/>
  <c r="H38" i="51"/>
  <c r="H39" i="51"/>
  <c r="H40" i="51"/>
  <c r="H41" i="51"/>
  <c r="H42" i="51"/>
  <c r="H43" i="51"/>
  <c r="H44" i="51"/>
  <c r="H45" i="51"/>
  <c r="H46" i="51"/>
  <c r="H47" i="51"/>
  <c r="H48" i="51"/>
  <c r="H50" i="51"/>
  <c r="H51" i="51"/>
  <c r="H52" i="51"/>
  <c r="H53" i="51"/>
  <c r="H54" i="51"/>
  <c r="H55" i="51"/>
  <c r="H56" i="51"/>
  <c r="H57" i="51"/>
  <c r="H58" i="51"/>
  <c r="H59" i="51"/>
  <c r="H60" i="51"/>
  <c r="H62" i="51"/>
  <c r="H63" i="51"/>
  <c r="H64" i="51"/>
  <c r="H65" i="51"/>
  <c r="H66" i="51"/>
  <c r="H67" i="51"/>
  <c r="H68" i="51"/>
  <c r="H69" i="51"/>
  <c r="H71" i="51"/>
  <c r="H72" i="51"/>
  <c r="H73" i="51"/>
  <c r="H74" i="51"/>
  <c r="H75" i="51"/>
  <c r="H76" i="51"/>
  <c r="H77" i="51"/>
  <c r="H78" i="51"/>
  <c r="G16" i="51"/>
  <c r="G17" i="51"/>
  <c r="G18" i="51"/>
  <c r="G19" i="51"/>
  <c r="G20" i="51"/>
  <c r="G21" i="51"/>
  <c r="G22" i="51"/>
  <c r="G23" i="51"/>
  <c r="G24" i="51"/>
  <c r="G25" i="51"/>
  <c r="G26" i="51"/>
  <c r="G27" i="51"/>
  <c r="G28" i="51"/>
  <c r="G29" i="51"/>
  <c r="G30" i="51"/>
  <c r="G31" i="51"/>
  <c r="G32" i="51"/>
  <c r="G33" i="51"/>
  <c r="G34" i="51"/>
  <c r="G35" i="51"/>
  <c r="G37" i="51"/>
  <c r="G38" i="51"/>
  <c r="G39" i="51"/>
  <c r="G40" i="51"/>
  <c r="G41" i="51"/>
  <c r="G42" i="51"/>
  <c r="G43" i="51"/>
  <c r="G44" i="51"/>
  <c r="G45" i="51"/>
  <c r="G46" i="51"/>
  <c r="G47" i="51"/>
  <c r="G48" i="51"/>
  <c r="G50" i="51"/>
  <c r="G51" i="51"/>
  <c r="G52" i="51"/>
  <c r="G53" i="51"/>
  <c r="G54" i="51"/>
  <c r="G55" i="51"/>
  <c r="G56" i="51"/>
  <c r="G57" i="51"/>
  <c r="G58" i="51"/>
  <c r="G59" i="51"/>
  <c r="G60" i="51"/>
  <c r="G62" i="51"/>
  <c r="G63" i="51"/>
  <c r="G64" i="51"/>
  <c r="G65" i="51"/>
  <c r="G66" i="51"/>
  <c r="G67" i="51"/>
  <c r="G68" i="51"/>
  <c r="G69" i="51"/>
  <c r="G71" i="51"/>
  <c r="G72" i="51"/>
  <c r="G73" i="51"/>
  <c r="G74" i="51"/>
  <c r="G75" i="51"/>
  <c r="G76" i="51"/>
  <c r="G77" i="51"/>
  <c r="G78" i="51"/>
  <c r="F16" i="51"/>
  <c r="F17" i="51"/>
  <c r="F18" i="51"/>
  <c r="F19" i="51"/>
  <c r="F20" i="51"/>
  <c r="F21" i="51"/>
  <c r="F22" i="51"/>
  <c r="F23" i="51"/>
  <c r="F24" i="51"/>
  <c r="F25" i="51"/>
  <c r="F26" i="51"/>
  <c r="F27" i="51"/>
  <c r="F28" i="51"/>
  <c r="F29" i="51"/>
  <c r="F30" i="51"/>
  <c r="F31" i="51"/>
  <c r="F32" i="51"/>
  <c r="F33" i="51"/>
  <c r="F34" i="51"/>
  <c r="F35" i="51"/>
  <c r="F37" i="51"/>
  <c r="F38" i="51"/>
  <c r="F39" i="51"/>
  <c r="F40" i="51"/>
  <c r="F41" i="51"/>
  <c r="F42" i="51"/>
  <c r="F43" i="51"/>
  <c r="F44" i="51"/>
  <c r="F45" i="51"/>
  <c r="F46" i="51"/>
  <c r="F47" i="51"/>
  <c r="F48" i="51"/>
  <c r="F50" i="51"/>
  <c r="F51" i="51"/>
  <c r="F52" i="51"/>
  <c r="F53" i="51"/>
  <c r="F54" i="51"/>
  <c r="F55" i="51"/>
  <c r="F56" i="51"/>
  <c r="F57" i="51"/>
  <c r="F58" i="51"/>
  <c r="F59" i="51"/>
  <c r="F60" i="51"/>
  <c r="F62" i="51"/>
  <c r="F63" i="51"/>
  <c r="F64" i="51"/>
  <c r="F65" i="51"/>
  <c r="F66" i="51"/>
  <c r="F67" i="51"/>
  <c r="F68" i="51"/>
  <c r="F69" i="51"/>
  <c r="F71" i="51"/>
  <c r="F72" i="51"/>
  <c r="F73" i="51"/>
  <c r="F74" i="51"/>
  <c r="F75" i="51"/>
  <c r="F76" i="51"/>
  <c r="F77" i="51"/>
  <c r="F78" i="51"/>
  <c r="E16" i="51"/>
  <c r="E17" i="51"/>
  <c r="E18" i="51"/>
  <c r="E19" i="51"/>
  <c r="E20" i="51"/>
  <c r="E21" i="51"/>
  <c r="E22" i="51"/>
  <c r="E23" i="51"/>
  <c r="E24" i="51"/>
  <c r="E25" i="51"/>
  <c r="E26" i="51"/>
  <c r="E27" i="51"/>
  <c r="E28" i="51"/>
  <c r="E29" i="51"/>
  <c r="E30" i="51"/>
  <c r="E31" i="51"/>
  <c r="E32" i="51"/>
  <c r="E33" i="51"/>
  <c r="E34" i="51"/>
  <c r="E35" i="51"/>
  <c r="E37" i="51"/>
  <c r="E38" i="51"/>
  <c r="E39" i="51"/>
  <c r="E40" i="51"/>
  <c r="E41" i="51"/>
  <c r="E42" i="51"/>
  <c r="E43" i="51"/>
  <c r="E44" i="51"/>
  <c r="E45" i="51"/>
  <c r="E46" i="51"/>
  <c r="E47" i="51"/>
  <c r="E48" i="51"/>
  <c r="E50" i="51"/>
  <c r="E51" i="51"/>
  <c r="E52" i="51"/>
  <c r="E53" i="51"/>
  <c r="E54" i="51"/>
  <c r="E55" i="51"/>
  <c r="E56" i="51"/>
  <c r="E57" i="51"/>
  <c r="E58" i="51"/>
  <c r="E59" i="51"/>
  <c r="E60" i="51"/>
  <c r="E62" i="51"/>
  <c r="E63" i="51"/>
  <c r="E64" i="51"/>
  <c r="E65" i="51"/>
  <c r="E66" i="51"/>
  <c r="E67" i="51"/>
  <c r="E68" i="51"/>
  <c r="E69" i="51"/>
  <c r="E71" i="51"/>
  <c r="E72" i="51"/>
  <c r="E73" i="51"/>
  <c r="E74" i="51"/>
  <c r="E75" i="51"/>
  <c r="E76" i="51"/>
  <c r="E77" i="51"/>
  <c r="E78" i="51"/>
  <c r="D16" i="51"/>
  <c r="D17" i="51"/>
  <c r="D18" i="51"/>
  <c r="D19" i="51"/>
  <c r="D20" i="51"/>
  <c r="D21" i="51"/>
  <c r="D22" i="51"/>
  <c r="D23" i="51"/>
  <c r="D24" i="51"/>
  <c r="D25" i="51"/>
  <c r="D26" i="51"/>
  <c r="D27" i="51"/>
  <c r="D28" i="51"/>
  <c r="D29" i="51"/>
  <c r="D30" i="51"/>
  <c r="D31" i="51"/>
  <c r="D32" i="51"/>
  <c r="D33" i="51"/>
  <c r="D34" i="51"/>
  <c r="D35" i="51"/>
  <c r="D37" i="51"/>
  <c r="D38" i="51"/>
  <c r="D39" i="51"/>
  <c r="D40" i="51"/>
  <c r="D41" i="51"/>
  <c r="D42" i="51"/>
  <c r="D43" i="51"/>
  <c r="D44" i="51"/>
  <c r="D45" i="51"/>
  <c r="D46" i="51"/>
  <c r="D47" i="51"/>
  <c r="D48" i="51"/>
  <c r="D50" i="51"/>
  <c r="D51" i="51"/>
  <c r="D52" i="51"/>
  <c r="D53" i="51"/>
  <c r="D54" i="51"/>
  <c r="D55" i="51"/>
  <c r="D56" i="51"/>
  <c r="D57" i="51"/>
  <c r="D58" i="51"/>
  <c r="D59" i="51"/>
  <c r="D60" i="51"/>
  <c r="D62" i="51"/>
  <c r="D63" i="51"/>
  <c r="D64" i="51"/>
  <c r="D65" i="51"/>
  <c r="D66" i="51"/>
  <c r="D67" i="51"/>
  <c r="D68" i="51"/>
  <c r="D69" i="51"/>
  <c r="D71" i="51"/>
  <c r="D72" i="51"/>
  <c r="D73" i="51"/>
  <c r="D74" i="51"/>
  <c r="D75" i="51"/>
  <c r="D76" i="51"/>
  <c r="D77" i="51"/>
  <c r="D78" i="51"/>
  <c r="B16" i="51"/>
  <c r="B17" i="51"/>
  <c r="B18" i="51"/>
  <c r="B19" i="51"/>
  <c r="B20" i="51"/>
  <c r="B21" i="51"/>
  <c r="B22" i="51"/>
  <c r="B23" i="51"/>
  <c r="B24" i="51"/>
  <c r="B25" i="51"/>
  <c r="B26" i="51"/>
  <c r="B27" i="51"/>
  <c r="B28" i="51"/>
  <c r="B29" i="51"/>
  <c r="B30" i="51"/>
  <c r="B31" i="51"/>
  <c r="B32" i="51"/>
  <c r="B33" i="51"/>
  <c r="B34" i="51"/>
  <c r="B35" i="51"/>
  <c r="B37" i="51"/>
  <c r="B38" i="51"/>
  <c r="B39" i="51"/>
  <c r="B40" i="51"/>
  <c r="B41" i="51"/>
  <c r="B42" i="51"/>
  <c r="B43" i="51"/>
  <c r="B44" i="51"/>
  <c r="B45" i="51"/>
  <c r="B46" i="51"/>
  <c r="B47" i="51"/>
  <c r="B48" i="51"/>
  <c r="B50" i="51"/>
  <c r="B51" i="51"/>
  <c r="B52" i="51"/>
  <c r="B53" i="51"/>
  <c r="B54" i="51"/>
  <c r="B55" i="51"/>
  <c r="B56" i="51"/>
  <c r="B57" i="51"/>
  <c r="B58" i="51"/>
  <c r="B59" i="51"/>
  <c r="B60" i="51"/>
  <c r="B62" i="51"/>
  <c r="B63" i="51"/>
  <c r="B64" i="51"/>
  <c r="B65" i="51"/>
  <c r="B66" i="51"/>
  <c r="B67" i="51"/>
  <c r="B68" i="51"/>
  <c r="B69" i="51"/>
  <c r="B71" i="51"/>
  <c r="B72" i="51"/>
  <c r="B73" i="51"/>
  <c r="B74" i="51"/>
  <c r="B75" i="51"/>
  <c r="B76" i="51"/>
  <c r="B77" i="51"/>
  <c r="B78" i="51"/>
  <c r="A72" i="51"/>
  <c r="A73" i="51"/>
  <c r="A74" i="51"/>
  <c r="A75" i="51"/>
  <c r="A76" i="51"/>
  <c r="A77" i="51"/>
  <c r="A78" i="51"/>
  <c r="A63" i="51"/>
  <c r="A64" i="51"/>
  <c r="A65" i="51"/>
  <c r="A66" i="51"/>
  <c r="A67" i="51"/>
  <c r="A68" i="51"/>
  <c r="A69" i="51"/>
  <c r="A62" i="51"/>
  <c r="A51" i="51"/>
  <c r="A52" i="51"/>
  <c r="A53" i="51"/>
  <c r="A54" i="51"/>
  <c r="A55" i="51"/>
  <c r="A56" i="51"/>
  <c r="A57" i="51"/>
  <c r="A58" i="51"/>
  <c r="A59" i="51"/>
  <c r="A60" i="51"/>
  <c r="A38" i="51"/>
  <c r="A39" i="51"/>
  <c r="A40" i="51"/>
  <c r="A41" i="51"/>
  <c r="A42" i="51"/>
  <c r="A43" i="51"/>
  <c r="A44" i="51"/>
  <c r="A45" i="51"/>
  <c r="A46" i="51"/>
  <c r="A47" i="51"/>
  <c r="A48" i="51"/>
  <c r="A37" i="51"/>
  <c r="A16" i="51"/>
  <c r="A17" i="51"/>
  <c r="A18" i="51"/>
  <c r="A19" i="51"/>
  <c r="A20" i="51"/>
  <c r="A21" i="51"/>
  <c r="A22" i="51"/>
  <c r="A23" i="51"/>
  <c r="A24" i="51"/>
  <c r="A25" i="51"/>
  <c r="A26" i="51"/>
  <c r="A27" i="51"/>
  <c r="A28" i="51"/>
  <c r="A29" i="51"/>
  <c r="A30" i="51"/>
  <c r="A31" i="51"/>
  <c r="A32" i="51"/>
  <c r="A33" i="51"/>
  <c r="A34" i="51"/>
  <c r="A35" i="51"/>
  <c r="AB16" i="49"/>
  <c r="AB17" i="49"/>
  <c r="AB18" i="49"/>
  <c r="AB19" i="49"/>
  <c r="AB20" i="49"/>
  <c r="AB21" i="49"/>
  <c r="AB22" i="49"/>
  <c r="AB23" i="49"/>
  <c r="AB24" i="49"/>
  <c r="AB25" i="49"/>
  <c r="AB26" i="49"/>
  <c r="AB27" i="49"/>
  <c r="AB28" i="49"/>
  <c r="AB29" i="49"/>
  <c r="AB30" i="49"/>
  <c r="AB31" i="49"/>
  <c r="AB32" i="49"/>
  <c r="AB33" i="49"/>
  <c r="AB34" i="49"/>
  <c r="AB35" i="49"/>
  <c r="AB37" i="49"/>
  <c r="AB38" i="49"/>
  <c r="AB39" i="49"/>
  <c r="AB40" i="49"/>
  <c r="AB41" i="49"/>
  <c r="AB42" i="49"/>
  <c r="AB43" i="49"/>
  <c r="AB44" i="49"/>
  <c r="AB45" i="49"/>
  <c r="AB46" i="49"/>
  <c r="AB47" i="49"/>
  <c r="AB48" i="49"/>
  <c r="AB50" i="49"/>
  <c r="AB51" i="49"/>
  <c r="AB52" i="49"/>
  <c r="AB53" i="49"/>
  <c r="AB54" i="49"/>
  <c r="AB55" i="49"/>
  <c r="AB56" i="49"/>
  <c r="AB57" i="49"/>
  <c r="AB58" i="49"/>
  <c r="AB59" i="49"/>
  <c r="AB60" i="49"/>
  <c r="AB62" i="49"/>
  <c r="AB63" i="49"/>
  <c r="AB64" i="49"/>
  <c r="AB65" i="49"/>
  <c r="AB66" i="49"/>
  <c r="AB67" i="49"/>
  <c r="AB68" i="49"/>
  <c r="AB69" i="49"/>
  <c r="AB71" i="49"/>
  <c r="AB72" i="49"/>
  <c r="AB73" i="49"/>
  <c r="AB74" i="49"/>
  <c r="AB75" i="49"/>
  <c r="AB76" i="49"/>
  <c r="AB77" i="49"/>
  <c r="AB78" i="49"/>
  <c r="AA16" i="49"/>
  <c r="AA17" i="49"/>
  <c r="AA18" i="49"/>
  <c r="AA19" i="49"/>
  <c r="AA20" i="49"/>
  <c r="AA21" i="49"/>
  <c r="AA22" i="49"/>
  <c r="AA23" i="49"/>
  <c r="AA24" i="49"/>
  <c r="AA25" i="49"/>
  <c r="AA26" i="49"/>
  <c r="AA27" i="49"/>
  <c r="AA28" i="49"/>
  <c r="AA29" i="49"/>
  <c r="AA30" i="49"/>
  <c r="AA31" i="49"/>
  <c r="AA32" i="49"/>
  <c r="AA33" i="49"/>
  <c r="AA34" i="49"/>
  <c r="AA35" i="49"/>
  <c r="AA37" i="49"/>
  <c r="AA38" i="49"/>
  <c r="AA39" i="49"/>
  <c r="AA40" i="49"/>
  <c r="AA41" i="49"/>
  <c r="AA42" i="49"/>
  <c r="AA43" i="49"/>
  <c r="AA44" i="49"/>
  <c r="AA45" i="49"/>
  <c r="AA46" i="49"/>
  <c r="AA47" i="49"/>
  <c r="AA48" i="49"/>
  <c r="AA50" i="49"/>
  <c r="AA51" i="49"/>
  <c r="AA52" i="49"/>
  <c r="AA53" i="49"/>
  <c r="AA54" i="49"/>
  <c r="AA55" i="49"/>
  <c r="AA56" i="49"/>
  <c r="AA57" i="49"/>
  <c r="AA58" i="49"/>
  <c r="AA59" i="49"/>
  <c r="AA60" i="49"/>
  <c r="AA62" i="49"/>
  <c r="AA63" i="49"/>
  <c r="AA64" i="49"/>
  <c r="AA65" i="49"/>
  <c r="AA66" i="49"/>
  <c r="AA67" i="49"/>
  <c r="AA68" i="49"/>
  <c r="AA69" i="49"/>
  <c r="AA71" i="49"/>
  <c r="AA72" i="49"/>
  <c r="AA73" i="49"/>
  <c r="AA74" i="49"/>
  <c r="AA75" i="49"/>
  <c r="AA76" i="49"/>
  <c r="AA77" i="49"/>
  <c r="AA78" i="49"/>
  <c r="Z16" i="49"/>
  <c r="Z17" i="49"/>
  <c r="Z18" i="49"/>
  <c r="Z19" i="49"/>
  <c r="Z20" i="49"/>
  <c r="Z21" i="49"/>
  <c r="Z22" i="49"/>
  <c r="Z23" i="49"/>
  <c r="Z24" i="49"/>
  <c r="Z25" i="49"/>
  <c r="Z26" i="49"/>
  <c r="Z27" i="49"/>
  <c r="Z28" i="49"/>
  <c r="Z29" i="49"/>
  <c r="Z30" i="49"/>
  <c r="Z31" i="49"/>
  <c r="Z32" i="49"/>
  <c r="Z33" i="49"/>
  <c r="Z34" i="49"/>
  <c r="Z35" i="49"/>
  <c r="Z37" i="49"/>
  <c r="Z38" i="49"/>
  <c r="Z39" i="49"/>
  <c r="Z40" i="49"/>
  <c r="Z41" i="49"/>
  <c r="Z42" i="49"/>
  <c r="Z43" i="49"/>
  <c r="Z44" i="49"/>
  <c r="Z45" i="49"/>
  <c r="Z46" i="49"/>
  <c r="Z47" i="49"/>
  <c r="Z48" i="49"/>
  <c r="Z50" i="49"/>
  <c r="Z51" i="49"/>
  <c r="Z52" i="49"/>
  <c r="Z53" i="49"/>
  <c r="Z54" i="49"/>
  <c r="Z55" i="49"/>
  <c r="Z56" i="49"/>
  <c r="Z57" i="49"/>
  <c r="Z58" i="49"/>
  <c r="Z59" i="49"/>
  <c r="Z60" i="49"/>
  <c r="Z62" i="49"/>
  <c r="Z63" i="49"/>
  <c r="Z64" i="49"/>
  <c r="Z65" i="49"/>
  <c r="Z66" i="49"/>
  <c r="Z67" i="49"/>
  <c r="Z68" i="49"/>
  <c r="Z69" i="49"/>
  <c r="Z71" i="49"/>
  <c r="Z72" i="49"/>
  <c r="Z73" i="49"/>
  <c r="Z74" i="49"/>
  <c r="Z75" i="49"/>
  <c r="Z76" i="49"/>
  <c r="Z77" i="49"/>
  <c r="Z78" i="49"/>
  <c r="Y16" i="49"/>
  <c r="Y17" i="49"/>
  <c r="Y18" i="49"/>
  <c r="Y19" i="49"/>
  <c r="Y20" i="49"/>
  <c r="Y21" i="49"/>
  <c r="Y22" i="49"/>
  <c r="Y23" i="49"/>
  <c r="Y24" i="49"/>
  <c r="Y25" i="49"/>
  <c r="Y26" i="49"/>
  <c r="Y27" i="49"/>
  <c r="Y28" i="49"/>
  <c r="Y29" i="49"/>
  <c r="Y30" i="49"/>
  <c r="Y31" i="49"/>
  <c r="Y32" i="49"/>
  <c r="Y33" i="49"/>
  <c r="Y34" i="49"/>
  <c r="Y35" i="49"/>
  <c r="Y37" i="49"/>
  <c r="Y38" i="49"/>
  <c r="Y39" i="49"/>
  <c r="Y40" i="49"/>
  <c r="Y41" i="49"/>
  <c r="Y42" i="49"/>
  <c r="Y43" i="49"/>
  <c r="Y44" i="49"/>
  <c r="Y45" i="49"/>
  <c r="Y46" i="49"/>
  <c r="Y47" i="49"/>
  <c r="Y48" i="49"/>
  <c r="Y50" i="49"/>
  <c r="Y51" i="49"/>
  <c r="Y52" i="49"/>
  <c r="Y53" i="49"/>
  <c r="Y54" i="49"/>
  <c r="Y55" i="49"/>
  <c r="Y56" i="49"/>
  <c r="Y57" i="49"/>
  <c r="Y58" i="49"/>
  <c r="Y59" i="49"/>
  <c r="Y60" i="49"/>
  <c r="Y62" i="49"/>
  <c r="Y63" i="49"/>
  <c r="Y64" i="49"/>
  <c r="Y65" i="49"/>
  <c r="Y66" i="49"/>
  <c r="Y67" i="49"/>
  <c r="Y68" i="49"/>
  <c r="Y69" i="49"/>
  <c r="Y71" i="49"/>
  <c r="Y72" i="49"/>
  <c r="Y73" i="49"/>
  <c r="Y74" i="49"/>
  <c r="Y75" i="49"/>
  <c r="Y76" i="49"/>
  <c r="Y77" i="49"/>
  <c r="Y78" i="49"/>
  <c r="X16" i="49"/>
  <c r="X17" i="49"/>
  <c r="X18" i="49"/>
  <c r="X19" i="49"/>
  <c r="X20" i="49"/>
  <c r="X21" i="49"/>
  <c r="X22" i="49"/>
  <c r="X23" i="49"/>
  <c r="X24" i="49"/>
  <c r="X25" i="49"/>
  <c r="X26" i="49"/>
  <c r="X27" i="49"/>
  <c r="X28" i="49"/>
  <c r="X29" i="49"/>
  <c r="X30" i="49"/>
  <c r="X31" i="49"/>
  <c r="X32" i="49"/>
  <c r="X33" i="49"/>
  <c r="X34" i="49"/>
  <c r="X35" i="49"/>
  <c r="X37" i="49"/>
  <c r="X38" i="49"/>
  <c r="X39" i="49"/>
  <c r="X40" i="49"/>
  <c r="X41" i="49"/>
  <c r="X42" i="49"/>
  <c r="X43" i="49"/>
  <c r="X44" i="49"/>
  <c r="X45" i="49"/>
  <c r="X46" i="49"/>
  <c r="X47" i="49"/>
  <c r="X48" i="49"/>
  <c r="X50" i="49"/>
  <c r="X51" i="49"/>
  <c r="X52" i="49"/>
  <c r="X53" i="49"/>
  <c r="X54" i="49"/>
  <c r="X55" i="49"/>
  <c r="X56" i="49"/>
  <c r="X57" i="49"/>
  <c r="X58" i="49"/>
  <c r="X59" i="49"/>
  <c r="X60" i="49"/>
  <c r="X62" i="49"/>
  <c r="X63" i="49"/>
  <c r="X64" i="49"/>
  <c r="X65" i="49"/>
  <c r="X66" i="49"/>
  <c r="X67" i="49"/>
  <c r="X68" i="49"/>
  <c r="X69" i="49"/>
  <c r="X71" i="49"/>
  <c r="X72" i="49"/>
  <c r="X73" i="49"/>
  <c r="X74" i="49"/>
  <c r="X75" i="49"/>
  <c r="X76" i="49"/>
  <c r="X77" i="49"/>
  <c r="X78" i="49"/>
  <c r="W16" i="49"/>
  <c r="W17" i="49"/>
  <c r="W18" i="49"/>
  <c r="W19" i="49"/>
  <c r="W20" i="49"/>
  <c r="W21" i="49"/>
  <c r="W22" i="49"/>
  <c r="W23" i="49"/>
  <c r="W24" i="49"/>
  <c r="W25" i="49"/>
  <c r="W26" i="49"/>
  <c r="W27" i="49"/>
  <c r="W28" i="49"/>
  <c r="W29" i="49"/>
  <c r="W30" i="49"/>
  <c r="W31" i="49"/>
  <c r="W32" i="49"/>
  <c r="W33" i="49"/>
  <c r="W34" i="49"/>
  <c r="W35" i="49"/>
  <c r="W37" i="49"/>
  <c r="W38" i="49"/>
  <c r="W39" i="49"/>
  <c r="W40" i="49"/>
  <c r="W41" i="49"/>
  <c r="W42" i="49"/>
  <c r="W43" i="49"/>
  <c r="W44" i="49"/>
  <c r="W45" i="49"/>
  <c r="W46" i="49"/>
  <c r="W47" i="49"/>
  <c r="W48" i="49"/>
  <c r="W50" i="49"/>
  <c r="W51" i="49"/>
  <c r="W52" i="49"/>
  <c r="W53" i="49"/>
  <c r="W54" i="49"/>
  <c r="W55" i="49"/>
  <c r="W56" i="49"/>
  <c r="W57" i="49"/>
  <c r="W58" i="49"/>
  <c r="W59" i="49"/>
  <c r="W60" i="49"/>
  <c r="W62" i="49"/>
  <c r="W63" i="49"/>
  <c r="W64" i="49"/>
  <c r="W65" i="49"/>
  <c r="W66" i="49"/>
  <c r="W67" i="49"/>
  <c r="W68" i="49"/>
  <c r="W69" i="49"/>
  <c r="W71" i="49"/>
  <c r="W72" i="49"/>
  <c r="W73" i="49"/>
  <c r="W74" i="49"/>
  <c r="W75" i="49"/>
  <c r="W76" i="49"/>
  <c r="W77" i="49"/>
  <c r="W78" i="49"/>
  <c r="V16" i="49"/>
  <c r="V17" i="49"/>
  <c r="V18" i="49"/>
  <c r="V19" i="49"/>
  <c r="V20" i="49"/>
  <c r="V21" i="49"/>
  <c r="V22" i="49"/>
  <c r="V23" i="49"/>
  <c r="V24" i="49"/>
  <c r="V25" i="49"/>
  <c r="V26" i="49"/>
  <c r="V27" i="49"/>
  <c r="V28" i="49"/>
  <c r="V29" i="49"/>
  <c r="V30" i="49"/>
  <c r="V31" i="49"/>
  <c r="V32" i="49"/>
  <c r="V33" i="49"/>
  <c r="V34" i="49"/>
  <c r="V35" i="49"/>
  <c r="V37" i="49"/>
  <c r="V38" i="49"/>
  <c r="V39" i="49"/>
  <c r="V40" i="49"/>
  <c r="V41" i="49"/>
  <c r="V42" i="49"/>
  <c r="V43" i="49"/>
  <c r="V44" i="49"/>
  <c r="V45" i="49"/>
  <c r="V46" i="49"/>
  <c r="V47" i="49"/>
  <c r="V48" i="49"/>
  <c r="V50" i="49"/>
  <c r="V51" i="49"/>
  <c r="V52" i="49"/>
  <c r="V53" i="49"/>
  <c r="V54" i="49"/>
  <c r="V55" i="49"/>
  <c r="V56" i="49"/>
  <c r="V57" i="49"/>
  <c r="V58" i="49"/>
  <c r="V59" i="49"/>
  <c r="V60" i="49"/>
  <c r="V62" i="49"/>
  <c r="V63" i="49"/>
  <c r="V64" i="49"/>
  <c r="V65" i="49"/>
  <c r="V66" i="49"/>
  <c r="V67" i="49"/>
  <c r="V68" i="49"/>
  <c r="V69" i="49"/>
  <c r="V71" i="49"/>
  <c r="V72" i="49"/>
  <c r="V73" i="49"/>
  <c r="V74" i="49"/>
  <c r="V75" i="49"/>
  <c r="V76" i="49"/>
  <c r="V77" i="49"/>
  <c r="V78" i="49"/>
  <c r="U16" i="49"/>
  <c r="U17" i="49"/>
  <c r="U18" i="49"/>
  <c r="U19" i="49"/>
  <c r="U20" i="49"/>
  <c r="U21" i="49"/>
  <c r="U22" i="49"/>
  <c r="U23" i="49"/>
  <c r="U24" i="49"/>
  <c r="U25" i="49"/>
  <c r="U26" i="49"/>
  <c r="U27" i="49"/>
  <c r="U28" i="49"/>
  <c r="U29" i="49"/>
  <c r="U30" i="49"/>
  <c r="U31" i="49"/>
  <c r="U32" i="49"/>
  <c r="U33" i="49"/>
  <c r="U34" i="49"/>
  <c r="U35" i="49"/>
  <c r="U37" i="49"/>
  <c r="U38" i="49"/>
  <c r="U39" i="49"/>
  <c r="U40" i="49"/>
  <c r="U41" i="49"/>
  <c r="U42" i="49"/>
  <c r="U43" i="49"/>
  <c r="U44" i="49"/>
  <c r="U45" i="49"/>
  <c r="U46" i="49"/>
  <c r="U47" i="49"/>
  <c r="U48" i="49"/>
  <c r="U50" i="49"/>
  <c r="U51" i="49"/>
  <c r="U52" i="49"/>
  <c r="U53" i="49"/>
  <c r="U54" i="49"/>
  <c r="U55" i="49"/>
  <c r="U56" i="49"/>
  <c r="U57" i="49"/>
  <c r="U58" i="49"/>
  <c r="U59" i="49"/>
  <c r="U60" i="49"/>
  <c r="U62" i="49"/>
  <c r="U63" i="49"/>
  <c r="U64" i="49"/>
  <c r="U65" i="49"/>
  <c r="U66" i="49"/>
  <c r="U67" i="49"/>
  <c r="U68" i="49"/>
  <c r="U69" i="49"/>
  <c r="U71" i="49"/>
  <c r="U72" i="49"/>
  <c r="U73" i="49"/>
  <c r="U74" i="49"/>
  <c r="U75" i="49"/>
  <c r="U76" i="49"/>
  <c r="U77" i="49"/>
  <c r="U78" i="49"/>
  <c r="T16" i="49"/>
  <c r="T17" i="49"/>
  <c r="T18" i="49"/>
  <c r="T19" i="49"/>
  <c r="T20" i="49"/>
  <c r="T21" i="49"/>
  <c r="T22" i="49"/>
  <c r="T23" i="49"/>
  <c r="T24" i="49"/>
  <c r="T25" i="49"/>
  <c r="T26" i="49"/>
  <c r="T27" i="49"/>
  <c r="T28" i="49"/>
  <c r="T29" i="49"/>
  <c r="T30" i="49"/>
  <c r="T31" i="49"/>
  <c r="T32" i="49"/>
  <c r="T33" i="49"/>
  <c r="T34" i="49"/>
  <c r="T35" i="49"/>
  <c r="T37" i="49"/>
  <c r="T38" i="49"/>
  <c r="T39" i="49"/>
  <c r="T40" i="49"/>
  <c r="T41" i="49"/>
  <c r="T42" i="49"/>
  <c r="T43" i="49"/>
  <c r="T44" i="49"/>
  <c r="T45" i="49"/>
  <c r="T46" i="49"/>
  <c r="T47" i="49"/>
  <c r="T48" i="49"/>
  <c r="T50" i="49"/>
  <c r="T51" i="49"/>
  <c r="T52" i="49"/>
  <c r="T53" i="49"/>
  <c r="T54" i="49"/>
  <c r="T55" i="49"/>
  <c r="T56" i="49"/>
  <c r="T57" i="49"/>
  <c r="T58" i="49"/>
  <c r="T59" i="49"/>
  <c r="T60" i="49"/>
  <c r="T62" i="49"/>
  <c r="T63" i="49"/>
  <c r="T64" i="49"/>
  <c r="T65" i="49"/>
  <c r="T66" i="49"/>
  <c r="T67" i="49"/>
  <c r="T68" i="49"/>
  <c r="T69" i="49"/>
  <c r="T71" i="49"/>
  <c r="T72" i="49"/>
  <c r="T73" i="49"/>
  <c r="T74" i="49"/>
  <c r="T75" i="49"/>
  <c r="T76" i="49"/>
  <c r="T77" i="49"/>
  <c r="T78" i="49"/>
  <c r="S16" i="49"/>
  <c r="S17" i="49"/>
  <c r="S18" i="49"/>
  <c r="S19" i="49"/>
  <c r="S20" i="49"/>
  <c r="S21" i="49"/>
  <c r="S22" i="49"/>
  <c r="S23" i="49"/>
  <c r="S24" i="49"/>
  <c r="S25" i="49"/>
  <c r="S26" i="49"/>
  <c r="S27" i="49"/>
  <c r="S28" i="49"/>
  <c r="S29" i="49"/>
  <c r="S30" i="49"/>
  <c r="S31" i="49"/>
  <c r="S32" i="49"/>
  <c r="S33" i="49"/>
  <c r="S34" i="49"/>
  <c r="S35" i="49"/>
  <c r="S37" i="49"/>
  <c r="S38" i="49"/>
  <c r="S39" i="49"/>
  <c r="S40" i="49"/>
  <c r="S41" i="49"/>
  <c r="S42" i="49"/>
  <c r="S43" i="49"/>
  <c r="S44" i="49"/>
  <c r="S45" i="49"/>
  <c r="S46" i="49"/>
  <c r="S47" i="49"/>
  <c r="S48" i="49"/>
  <c r="S50" i="49"/>
  <c r="S51" i="49"/>
  <c r="S52" i="49"/>
  <c r="S53" i="49"/>
  <c r="S54" i="49"/>
  <c r="S55" i="49"/>
  <c r="S56" i="49"/>
  <c r="S57" i="49"/>
  <c r="S58" i="49"/>
  <c r="S59" i="49"/>
  <c r="S60" i="49"/>
  <c r="S62" i="49"/>
  <c r="S63" i="49"/>
  <c r="S64" i="49"/>
  <c r="S65" i="49"/>
  <c r="S66" i="49"/>
  <c r="S67" i="49"/>
  <c r="S68" i="49"/>
  <c r="S69" i="49"/>
  <c r="S71" i="49"/>
  <c r="S72" i="49"/>
  <c r="S73" i="49"/>
  <c r="S74" i="49"/>
  <c r="S75" i="49"/>
  <c r="S76" i="49"/>
  <c r="S77" i="49"/>
  <c r="S78" i="49"/>
  <c r="R16" i="49"/>
  <c r="R17" i="49"/>
  <c r="R18" i="49"/>
  <c r="R19" i="49"/>
  <c r="R20" i="49"/>
  <c r="R21" i="49"/>
  <c r="R22" i="49"/>
  <c r="R23" i="49"/>
  <c r="R24" i="49"/>
  <c r="R25" i="49"/>
  <c r="R26" i="49"/>
  <c r="R27" i="49"/>
  <c r="R28" i="49"/>
  <c r="R29" i="49"/>
  <c r="R30" i="49"/>
  <c r="R31" i="49"/>
  <c r="R32" i="49"/>
  <c r="R33" i="49"/>
  <c r="R34" i="49"/>
  <c r="R35" i="49"/>
  <c r="R37" i="49"/>
  <c r="R38" i="49"/>
  <c r="R39" i="49"/>
  <c r="R40" i="49"/>
  <c r="R41" i="49"/>
  <c r="R42" i="49"/>
  <c r="R43" i="49"/>
  <c r="R44" i="49"/>
  <c r="R45" i="49"/>
  <c r="R46" i="49"/>
  <c r="R47" i="49"/>
  <c r="R48" i="49"/>
  <c r="R50" i="49"/>
  <c r="R51" i="49"/>
  <c r="R52" i="49"/>
  <c r="R53" i="49"/>
  <c r="R54" i="49"/>
  <c r="R55" i="49"/>
  <c r="R56" i="49"/>
  <c r="R57" i="49"/>
  <c r="R58" i="49"/>
  <c r="R59" i="49"/>
  <c r="R60" i="49"/>
  <c r="R62" i="49"/>
  <c r="R63" i="49"/>
  <c r="R64" i="49"/>
  <c r="R65" i="49"/>
  <c r="R66" i="49"/>
  <c r="R67" i="49"/>
  <c r="R68" i="49"/>
  <c r="R69" i="49"/>
  <c r="R71" i="49"/>
  <c r="R72" i="49"/>
  <c r="R73" i="49"/>
  <c r="R74" i="49"/>
  <c r="R75" i="49"/>
  <c r="R76" i="49"/>
  <c r="R77" i="49"/>
  <c r="R78" i="49"/>
  <c r="Q16" i="49"/>
  <c r="Q17" i="49"/>
  <c r="Q18" i="49"/>
  <c r="Q19" i="49"/>
  <c r="Q20" i="49"/>
  <c r="Q21" i="49"/>
  <c r="Q22" i="49"/>
  <c r="Q23" i="49"/>
  <c r="Q24" i="49"/>
  <c r="Q25" i="49"/>
  <c r="Q26" i="49"/>
  <c r="Q27" i="49"/>
  <c r="Q28" i="49"/>
  <c r="Q29" i="49"/>
  <c r="Q30" i="49"/>
  <c r="Q31" i="49"/>
  <c r="Q32" i="49"/>
  <c r="Q33" i="49"/>
  <c r="Q34" i="49"/>
  <c r="Q35" i="49"/>
  <c r="Q37" i="49"/>
  <c r="Q38" i="49"/>
  <c r="Q39" i="49"/>
  <c r="Q40" i="49"/>
  <c r="Q41" i="49"/>
  <c r="Q42" i="49"/>
  <c r="Q43" i="49"/>
  <c r="Q44" i="49"/>
  <c r="Q45" i="49"/>
  <c r="Q46" i="49"/>
  <c r="Q47" i="49"/>
  <c r="Q48" i="49"/>
  <c r="Q50" i="49"/>
  <c r="Q51" i="49"/>
  <c r="Q52" i="49"/>
  <c r="Q53" i="49"/>
  <c r="Q54" i="49"/>
  <c r="Q55" i="49"/>
  <c r="Q56" i="49"/>
  <c r="Q57" i="49"/>
  <c r="Q58" i="49"/>
  <c r="Q59" i="49"/>
  <c r="Q60" i="49"/>
  <c r="Q62" i="49"/>
  <c r="Q63" i="49"/>
  <c r="Q64" i="49"/>
  <c r="Q65" i="49"/>
  <c r="Q66" i="49"/>
  <c r="Q67" i="49"/>
  <c r="Q68" i="49"/>
  <c r="Q69" i="49"/>
  <c r="Q71" i="49"/>
  <c r="Q72" i="49"/>
  <c r="Q73" i="49"/>
  <c r="Q74" i="49"/>
  <c r="Q75" i="49"/>
  <c r="Q76" i="49"/>
  <c r="Q77" i="49"/>
  <c r="Q78" i="49"/>
  <c r="P16" i="49"/>
  <c r="P17" i="49"/>
  <c r="P18" i="49"/>
  <c r="P19" i="49"/>
  <c r="P20" i="49"/>
  <c r="P21" i="49"/>
  <c r="P22" i="49"/>
  <c r="P23" i="49"/>
  <c r="P24" i="49"/>
  <c r="P25" i="49"/>
  <c r="P26" i="49"/>
  <c r="P27" i="49"/>
  <c r="P28" i="49"/>
  <c r="P29" i="49"/>
  <c r="P30" i="49"/>
  <c r="P31" i="49"/>
  <c r="P32" i="49"/>
  <c r="P33" i="49"/>
  <c r="P34" i="49"/>
  <c r="P35" i="49"/>
  <c r="P37" i="49"/>
  <c r="P38" i="49"/>
  <c r="P39" i="49"/>
  <c r="P40" i="49"/>
  <c r="P41" i="49"/>
  <c r="P42" i="49"/>
  <c r="P43" i="49"/>
  <c r="P44" i="49"/>
  <c r="P45" i="49"/>
  <c r="P46" i="49"/>
  <c r="P47" i="49"/>
  <c r="P48" i="49"/>
  <c r="P50" i="49"/>
  <c r="P51" i="49"/>
  <c r="P52" i="49"/>
  <c r="P53" i="49"/>
  <c r="P54" i="49"/>
  <c r="P55" i="49"/>
  <c r="P56" i="49"/>
  <c r="P57" i="49"/>
  <c r="P58" i="49"/>
  <c r="P59" i="49"/>
  <c r="P60" i="49"/>
  <c r="P62" i="49"/>
  <c r="P63" i="49"/>
  <c r="P64" i="49"/>
  <c r="P65" i="49"/>
  <c r="P66" i="49"/>
  <c r="P67" i="49"/>
  <c r="P68" i="49"/>
  <c r="P69" i="49"/>
  <c r="P71" i="49"/>
  <c r="P72" i="49"/>
  <c r="P73" i="49"/>
  <c r="P74" i="49"/>
  <c r="P75" i="49"/>
  <c r="P76" i="49"/>
  <c r="P77" i="49"/>
  <c r="P78" i="49"/>
  <c r="O16" i="49"/>
  <c r="O17" i="49"/>
  <c r="O18" i="49"/>
  <c r="O19" i="49"/>
  <c r="O20" i="49"/>
  <c r="O21" i="49"/>
  <c r="O22" i="49"/>
  <c r="O23" i="49"/>
  <c r="O24" i="49"/>
  <c r="O25" i="49"/>
  <c r="O26" i="49"/>
  <c r="O27" i="49"/>
  <c r="O28" i="49"/>
  <c r="O29" i="49"/>
  <c r="O30" i="49"/>
  <c r="O31" i="49"/>
  <c r="O32" i="49"/>
  <c r="O33" i="49"/>
  <c r="O34" i="49"/>
  <c r="O35" i="49"/>
  <c r="O37" i="49"/>
  <c r="O38" i="49"/>
  <c r="O39" i="49"/>
  <c r="O40" i="49"/>
  <c r="O41" i="49"/>
  <c r="O42" i="49"/>
  <c r="O43" i="49"/>
  <c r="O44" i="49"/>
  <c r="O45" i="49"/>
  <c r="O46" i="49"/>
  <c r="O47" i="49"/>
  <c r="O48" i="49"/>
  <c r="O50" i="49"/>
  <c r="O51" i="49"/>
  <c r="O52" i="49"/>
  <c r="O53" i="49"/>
  <c r="O54" i="49"/>
  <c r="O55" i="49"/>
  <c r="O56" i="49"/>
  <c r="O57" i="49"/>
  <c r="O58" i="49"/>
  <c r="O59" i="49"/>
  <c r="O60" i="49"/>
  <c r="O62" i="49"/>
  <c r="O63" i="49"/>
  <c r="O64" i="49"/>
  <c r="O65" i="49"/>
  <c r="O66" i="49"/>
  <c r="O67" i="49"/>
  <c r="O68" i="49"/>
  <c r="O69" i="49"/>
  <c r="O71" i="49"/>
  <c r="O72" i="49"/>
  <c r="O73" i="49"/>
  <c r="O74" i="49"/>
  <c r="O75" i="49"/>
  <c r="O76" i="49"/>
  <c r="O77" i="49"/>
  <c r="O78" i="49"/>
  <c r="N16" i="49"/>
  <c r="N17" i="49"/>
  <c r="N18" i="49"/>
  <c r="N19" i="49"/>
  <c r="N20" i="49"/>
  <c r="N21" i="49"/>
  <c r="N22" i="49"/>
  <c r="N23" i="49"/>
  <c r="N24" i="49"/>
  <c r="N25" i="49"/>
  <c r="N26" i="49"/>
  <c r="N27" i="49"/>
  <c r="N28" i="49"/>
  <c r="N29" i="49"/>
  <c r="N30" i="49"/>
  <c r="N31" i="49"/>
  <c r="N32" i="49"/>
  <c r="N33" i="49"/>
  <c r="N34" i="49"/>
  <c r="N35" i="49"/>
  <c r="N37" i="49"/>
  <c r="N38" i="49"/>
  <c r="N39" i="49"/>
  <c r="N40" i="49"/>
  <c r="N41" i="49"/>
  <c r="N42" i="49"/>
  <c r="N43" i="49"/>
  <c r="N44" i="49"/>
  <c r="N45" i="49"/>
  <c r="N46" i="49"/>
  <c r="N47" i="49"/>
  <c r="N48" i="49"/>
  <c r="N50" i="49"/>
  <c r="N51" i="49"/>
  <c r="N52" i="49"/>
  <c r="N53" i="49"/>
  <c r="N54" i="49"/>
  <c r="N55" i="49"/>
  <c r="N56" i="49"/>
  <c r="N57" i="49"/>
  <c r="N58" i="49"/>
  <c r="N59" i="49"/>
  <c r="N60" i="49"/>
  <c r="N62" i="49"/>
  <c r="N63" i="49"/>
  <c r="N64" i="49"/>
  <c r="N65" i="49"/>
  <c r="N66" i="49"/>
  <c r="N67" i="49"/>
  <c r="N68" i="49"/>
  <c r="N69" i="49"/>
  <c r="N71" i="49"/>
  <c r="N72" i="49"/>
  <c r="N73" i="49"/>
  <c r="N74" i="49"/>
  <c r="N75" i="49"/>
  <c r="N76" i="49"/>
  <c r="N77" i="49"/>
  <c r="N78" i="49"/>
  <c r="M16" i="49"/>
  <c r="M17" i="49"/>
  <c r="M18" i="49"/>
  <c r="M19" i="49"/>
  <c r="M20" i="49"/>
  <c r="M21" i="49"/>
  <c r="M22" i="49"/>
  <c r="M23" i="49"/>
  <c r="M24" i="49"/>
  <c r="M25" i="49"/>
  <c r="M26" i="49"/>
  <c r="M27" i="49"/>
  <c r="M28" i="49"/>
  <c r="M29" i="49"/>
  <c r="M30" i="49"/>
  <c r="M31" i="49"/>
  <c r="M32" i="49"/>
  <c r="M33" i="49"/>
  <c r="M34" i="49"/>
  <c r="M35" i="49"/>
  <c r="M37" i="49"/>
  <c r="M38" i="49"/>
  <c r="M39" i="49"/>
  <c r="M40" i="49"/>
  <c r="M41" i="49"/>
  <c r="M42" i="49"/>
  <c r="M43" i="49"/>
  <c r="M44" i="49"/>
  <c r="M45" i="49"/>
  <c r="M46" i="49"/>
  <c r="M47" i="49"/>
  <c r="M48" i="49"/>
  <c r="M50" i="49"/>
  <c r="M51" i="49"/>
  <c r="M52" i="49"/>
  <c r="M53" i="49"/>
  <c r="M54" i="49"/>
  <c r="M55" i="49"/>
  <c r="M56" i="49"/>
  <c r="M57" i="49"/>
  <c r="M58" i="49"/>
  <c r="M59" i="49"/>
  <c r="M60" i="49"/>
  <c r="M62" i="49"/>
  <c r="M63" i="49"/>
  <c r="M64" i="49"/>
  <c r="M65" i="49"/>
  <c r="M66" i="49"/>
  <c r="M67" i="49"/>
  <c r="M68" i="49"/>
  <c r="M69" i="49"/>
  <c r="M71" i="49"/>
  <c r="M72" i="49"/>
  <c r="M73" i="49"/>
  <c r="M74" i="49"/>
  <c r="M75" i="49"/>
  <c r="M76" i="49"/>
  <c r="M77" i="49"/>
  <c r="M78" i="49"/>
  <c r="L16" i="49"/>
  <c r="L17" i="49"/>
  <c r="L18" i="49"/>
  <c r="L19" i="49"/>
  <c r="L20" i="49"/>
  <c r="L21" i="49"/>
  <c r="L22" i="49"/>
  <c r="L23" i="49"/>
  <c r="L24" i="49"/>
  <c r="L25" i="49"/>
  <c r="L26" i="49"/>
  <c r="L27" i="49"/>
  <c r="L28" i="49"/>
  <c r="L29" i="49"/>
  <c r="L30" i="49"/>
  <c r="L31" i="49"/>
  <c r="L32" i="49"/>
  <c r="L33" i="49"/>
  <c r="L34" i="49"/>
  <c r="L35" i="49"/>
  <c r="L37" i="49"/>
  <c r="L38" i="49"/>
  <c r="L39" i="49"/>
  <c r="L40" i="49"/>
  <c r="L41" i="49"/>
  <c r="L42" i="49"/>
  <c r="L43" i="49"/>
  <c r="L44" i="49"/>
  <c r="L45" i="49"/>
  <c r="L46" i="49"/>
  <c r="L47" i="49"/>
  <c r="L48" i="49"/>
  <c r="L50" i="49"/>
  <c r="L51" i="49"/>
  <c r="L52" i="49"/>
  <c r="L53" i="49"/>
  <c r="L54" i="49"/>
  <c r="L55" i="49"/>
  <c r="L56" i="49"/>
  <c r="L57" i="49"/>
  <c r="L58" i="49"/>
  <c r="L59" i="49"/>
  <c r="L60" i="49"/>
  <c r="L62" i="49"/>
  <c r="L63" i="49"/>
  <c r="L64" i="49"/>
  <c r="L65" i="49"/>
  <c r="L66" i="49"/>
  <c r="L67" i="49"/>
  <c r="L68" i="49"/>
  <c r="L69" i="49"/>
  <c r="L71" i="49"/>
  <c r="L72" i="49"/>
  <c r="L73" i="49"/>
  <c r="L74" i="49"/>
  <c r="L75" i="49"/>
  <c r="L76" i="49"/>
  <c r="L77" i="49"/>
  <c r="L78" i="49"/>
  <c r="K16" i="49"/>
  <c r="K17" i="49"/>
  <c r="K18" i="49"/>
  <c r="K19" i="49"/>
  <c r="K20" i="49"/>
  <c r="K21" i="49"/>
  <c r="K22" i="49"/>
  <c r="K23" i="49"/>
  <c r="K24" i="49"/>
  <c r="K25" i="49"/>
  <c r="K26" i="49"/>
  <c r="K27" i="49"/>
  <c r="K28" i="49"/>
  <c r="K29" i="49"/>
  <c r="K30" i="49"/>
  <c r="K31" i="49"/>
  <c r="K32" i="49"/>
  <c r="K33" i="49"/>
  <c r="K34" i="49"/>
  <c r="K35" i="49"/>
  <c r="K37" i="49"/>
  <c r="K38" i="49"/>
  <c r="K39" i="49"/>
  <c r="K40" i="49"/>
  <c r="K41" i="49"/>
  <c r="K42" i="49"/>
  <c r="K43" i="49"/>
  <c r="K44" i="49"/>
  <c r="K45" i="49"/>
  <c r="K46" i="49"/>
  <c r="K47" i="49"/>
  <c r="K48" i="49"/>
  <c r="K50" i="49"/>
  <c r="K51" i="49"/>
  <c r="K52" i="49"/>
  <c r="K53" i="49"/>
  <c r="K54" i="49"/>
  <c r="K55" i="49"/>
  <c r="K56" i="49"/>
  <c r="K57" i="49"/>
  <c r="K58" i="49"/>
  <c r="K59" i="49"/>
  <c r="K60" i="49"/>
  <c r="K62" i="49"/>
  <c r="K63" i="49"/>
  <c r="K64" i="49"/>
  <c r="K65" i="49"/>
  <c r="K66" i="49"/>
  <c r="K67" i="49"/>
  <c r="K68" i="49"/>
  <c r="K69" i="49"/>
  <c r="K71" i="49"/>
  <c r="K72" i="49"/>
  <c r="K73" i="49"/>
  <c r="K74" i="49"/>
  <c r="K75" i="49"/>
  <c r="K76" i="49"/>
  <c r="K77" i="49"/>
  <c r="K78" i="49"/>
  <c r="J16" i="49"/>
  <c r="J17" i="49"/>
  <c r="J18" i="49"/>
  <c r="J19" i="49"/>
  <c r="J20" i="49"/>
  <c r="J21" i="49"/>
  <c r="J22" i="49"/>
  <c r="J23" i="49"/>
  <c r="J24" i="49"/>
  <c r="J25" i="49"/>
  <c r="J26" i="49"/>
  <c r="J27" i="49"/>
  <c r="J28" i="49"/>
  <c r="J29" i="49"/>
  <c r="J30" i="49"/>
  <c r="J31" i="49"/>
  <c r="J32" i="49"/>
  <c r="J33" i="49"/>
  <c r="J34" i="49"/>
  <c r="J35" i="49"/>
  <c r="J37" i="49"/>
  <c r="J38" i="49"/>
  <c r="J39" i="49"/>
  <c r="J40" i="49"/>
  <c r="J41" i="49"/>
  <c r="J42" i="49"/>
  <c r="J43" i="49"/>
  <c r="J44" i="49"/>
  <c r="J45" i="49"/>
  <c r="J46" i="49"/>
  <c r="J47" i="49"/>
  <c r="J48" i="49"/>
  <c r="J50" i="49"/>
  <c r="J51" i="49"/>
  <c r="J52" i="49"/>
  <c r="J53" i="49"/>
  <c r="J54" i="49"/>
  <c r="J55" i="49"/>
  <c r="J56" i="49"/>
  <c r="J57" i="49"/>
  <c r="J58" i="49"/>
  <c r="J59" i="49"/>
  <c r="J60" i="49"/>
  <c r="J62" i="49"/>
  <c r="J63" i="49"/>
  <c r="J64" i="49"/>
  <c r="J65" i="49"/>
  <c r="J66" i="49"/>
  <c r="J67" i="49"/>
  <c r="J68" i="49"/>
  <c r="J69" i="49"/>
  <c r="J71" i="49"/>
  <c r="J72" i="49"/>
  <c r="J73" i="49"/>
  <c r="J74" i="49"/>
  <c r="J75" i="49"/>
  <c r="J76" i="49"/>
  <c r="J77" i="49"/>
  <c r="J78" i="49"/>
  <c r="I16" i="49"/>
  <c r="I17" i="49"/>
  <c r="I18" i="49"/>
  <c r="I19" i="49"/>
  <c r="I20" i="49"/>
  <c r="I21" i="49"/>
  <c r="I22" i="49"/>
  <c r="I23" i="49"/>
  <c r="I24" i="49"/>
  <c r="I25" i="49"/>
  <c r="I26" i="49"/>
  <c r="I27" i="49"/>
  <c r="I28" i="49"/>
  <c r="I29" i="49"/>
  <c r="I30" i="49"/>
  <c r="I31" i="49"/>
  <c r="I32" i="49"/>
  <c r="I33" i="49"/>
  <c r="I34" i="49"/>
  <c r="I35" i="49"/>
  <c r="I37" i="49"/>
  <c r="I38" i="49"/>
  <c r="I39" i="49"/>
  <c r="I40" i="49"/>
  <c r="I41" i="49"/>
  <c r="I42" i="49"/>
  <c r="I43" i="49"/>
  <c r="I44" i="49"/>
  <c r="I45" i="49"/>
  <c r="I46" i="49"/>
  <c r="I47" i="49"/>
  <c r="I48" i="49"/>
  <c r="I50" i="49"/>
  <c r="I51" i="49"/>
  <c r="I52" i="49"/>
  <c r="I53" i="49"/>
  <c r="I54" i="49"/>
  <c r="I55" i="49"/>
  <c r="I56" i="49"/>
  <c r="I57" i="49"/>
  <c r="I58" i="49"/>
  <c r="I59" i="49"/>
  <c r="I60" i="49"/>
  <c r="I62" i="49"/>
  <c r="I63" i="49"/>
  <c r="I64" i="49"/>
  <c r="I65" i="49"/>
  <c r="I66" i="49"/>
  <c r="I67" i="49"/>
  <c r="I68" i="49"/>
  <c r="I69" i="49"/>
  <c r="I71" i="49"/>
  <c r="I72" i="49"/>
  <c r="I73" i="49"/>
  <c r="I74" i="49"/>
  <c r="I75" i="49"/>
  <c r="I76" i="49"/>
  <c r="I77" i="49"/>
  <c r="I78" i="49"/>
  <c r="H16" i="49"/>
  <c r="H17" i="49"/>
  <c r="H18" i="49"/>
  <c r="H19" i="49"/>
  <c r="H20" i="49"/>
  <c r="H21" i="49"/>
  <c r="H22" i="49"/>
  <c r="H23" i="49"/>
  <c r="H24" i="49"/>
  <c r="H25" i="49"/>
  <c r="H26" i="49"/>
  <c r="H27" i="49"/>
  <c r="H28" i="49"/>
  <c r="H29" i="49"/>
  <c r="H30" i="49"/>
  <c r="H31" i="49"/>
  <c r="H32" i="49"/>
  <c r="H33" i="49"/>
  <c r="H34" i="49"/>
  <c r="H35" i="49"/>
  <c r="H37" i="49"/>
  <c r="H38" i="49"/>
  <c r="H39" i="49"/>
  <c r="H40" i="49"/>
  <c r="H41" i="49"/>
  <c r="H42" i="49"/>
  <c r="H43" i="49"/>
  <c r="H44" i="49"/>
  <c r="H45" i="49"/>
  <c r="H46" i="49"/>
  <c r="H47" i="49"/>
  <c r="H48" i="49"/>
  <c r="H50" i="49"/>
  <c r="H51" i="49"/>
  <c r="H52" i="49"/>
  <c r="H53" i="49"/>
  <c r="H54" i="49"/>
  <c r="H55" i="49"/>
  <c r="H56" i="49"/>
  <c r="H57" i="49"/>
  <c r="H58" i="49"/>
  <c r="H59" i="49"/>
  <c r="H60" i="49"/>
  <c r="H62" i="49"/>
  <c r="H63" i="49"/>
  <c r="H64" i="49"/>
  <c r="H65" i="49"/>
  <c r="H66" i="49"/>
  <c r="H67" i="49"/>
  <c r="H68" i="49"/>
  <c r="H69" i="49"/>
  <c r="H71" i="49"/>
  <c r="H72" i="49"/>
  <c r="H73" i="49"/>
  <c r="H74" i="49"/>
  <c r="H75" i="49"/>
  <c r="H76" i="49"/>
  <c r="H77" i="49"/>
  <c r="H78" i="49"/>
  <c r="G16" i="49"/>
  <c r="G17" i="49"/>
  <c r="G18" i="49"/>
  <c r="G19" i="49"/>
  <c r="G20" i="49"/>
  <c r="G21" i="49"/>
  <c r="G22" i="49"/>
  <c r="G23" i="49"/>
  <c r="G24" i="49"/>
  <c r="G25" i="49"/>
  <c r="G26" i="49"/>
  <c r="G27" i="49"/>
  <c r="G28" i="49"/>
  <c r="G29" i="49"/>
  <c r="G30" i="49"/>
  <c r="G31" i="49"/>
  <c r="G32" i="49"/>
  <c r="G33" i="49"/>
  <c r="G34" i="49"/>
  <c r="G35" i="49"/>
  <c r="G37" i="49"/>
  <c r="G38" i="49"/>
  <c r="G39" i="49"/>
  <c r="G40" i="49"/>
  <c r="G41" i="49"/>
  <c r="G42" i="49"/>
  <c r="G43" i="49"/>
  <c r="G44" i="49"/>
  <c r="G45" i="49"/>
  <c r="G46" i="49"/>
  <c r="G47" i="49"/>
  <c r="G48" i="49"/>
  <c r="G50" i="49"/>
  <c r="G51" i="49"/>
  <c r="G52" i="49"/>
  <c r="G53" i="49"/>
  <c r="G54" i="49"/>
  <c r="G55" i="49"/>
  <c r="G56" i="49"/>
  <c r="G57" i="49"/>
  <c r="G58" i="49"/>
  <c r="G59" i="49"/>
  <c r="G60" i="49"/>
  <c r="G62" i="49"/>
  <c r="G63" i="49"/>
  <c r="G64" i="49"/>
  <c r="G65" i="49"/>
  <c r="G66" i="49"/>
  <c r="G67" i="49"/>
  <c r="G68" i="49"/>
  <c r="G69" i="49"/>
  <c r="G71" i="49"/>
  <c r="G72" i="49"/>
  <c r="G73" i="49"/>
  <c r="G74" i="49"/>
  <c r="G75" i="49"/>
  <c r="G76" i="49"/>
  <c r="G77" i="49"/>
  <c r="G78" i="49"/>
  <c r="F16" i="49"/>
  <c r="F17" i="49"/>
  <c r="F18" i="49"/>
  <c r="F19" i="49"/>
  <c r="F20" i="49"/>
  <c r="F21" i="49"/>
  <c r="F22" i="49"/>
  <c r="F23" i="49"/>
  <c r="F24" i="49"/>
  <c r="F25" i="49"/>
  <c r="F26" i="49"/>
  <c r="F27" i="49"/>
  <c r="F28" i="49"/>
  <c r="F29" i="49"/>
  <c r="F30" i="49"/>
  <c r="F31" i="49"/>
  <c r="F32" i="49"/>
  <c r="F33" i="49"/>
  <c r="F34" i="49"/>
  <c r="F35" i="49"/>
  <c r="F37" i="49"/>
  <c r="F38" i="49"/>
  <c r="F39" i="49"/>
  <c r="F40" i="49"/>
  <c r="F41" i="49"/>
  <c r="F42" i="49"/>
  <c r="F43" i="49"/>
  <c r="F44" i="49"/>
  <c r="F45" i="49"/>
  <c r="F46" i="49"/>
  <c r="F47" i="49"/>
  <c r="F48" i="49"/>
  <c r="F50" i="49"/>
  <c r="F51" i="49"/>
  <c r="F52" i="49"/>
  <c r="F53" i="49"/>
  <c r="F54" i="49"/>
  <c r="F55" i="49"/>
  <c r="F56" i="49"/>
  <c r="F57" i="49"/>
  <c r="F58" i="49"/>
  <c r="F59" i="49"/>
  <c r="F60" i="49"/>
  <c r="F62" i="49"/>
  <c r="F63" i="49"/>
  <c r="F64" i="49"/>
  <c r="F65" i="49"/>
  <c r="F66" i="49"/>
  <c r="F67" i="49"/>
  <c r="F68" i="49"/>
  <c r="F69" i="49"/>
  <c r="F71" i="49"/>
  <c r="F72" i="49"/>
  <c r="F73" i="49"/>
  <c r="F74" i="49"/>
  <c r="F75" i="49"/>
  <c r="F76" i="49"/>
  <c r="F77" i="49"/>
  <c r="F78" i="49"/>
  <c r="E16" i="49"/>
  <c r="E17" i="49"/>
  <c r="E18" i="49"/>
  <c r="E19" i="49"/>
  <c r="E20" i="49"/>
  <c r="E21" i="49"/>
  <c r="E22" i="49"/>
  <c r="E23" i="49"/>
  <c r="E24" i="49"/>
  <c r="E25" i="49"/>
  <c r="E26" i="49"/>
  <c r="E27" i="49"/>
  <c r="E28" i="49"/>
  <c r="E29" i="49"/>
  <c r="E30" i="49"/>
  <c r="E31" i="49"/>
  <c r="E32" i="49"/>
  <c r="E33" i="49"/>
  <c r="E34" i="49"/>
  <c r="E35" i="49"/>
  <c r="E37" i="49"/>
  <c r="E38" i="49"/>
  <c r="E39" i="49"/>
  <c r="E40" i="49"/>
  <c r="E41" i="49"/>
  <c r="E42" i="49"/>
  <c r="E43" i="49"/>
  <c r="E44" i="49"/>
  <c r="E45" i="49"/>
  <c r="E46" i="49"/>
  <c r="E47" i="49"/>
  <c r="E48" i="49"/>
  <c r="E50" i="49"/>
  <c r="E51" i="49"/>
  <c r="E52" i="49"/>
  <c r="E53" i="49"/>
  <c r="E54" i="49"/>
  <c r="E55" i="49"/>
  <c r="E56" i="49"/>
  <c r="E57" i="49"/>
  <c r="E58" i="49"/>
  <c r="E59" i="49"/>
  <c r="E60" i="49"/>
  <c r="E62" i="49"/>
  <c r="E63" i="49"/>
  <c r="E64" i="49"/>
  <c r="E65" i="49"/>
  <c r="E66" i="49"/>
  <c r="E67" i="49"/>
  <c r="E68" i="49"/>
  <c r="E69" i="49"/>
  <c r="E71" i="49"/>
  <c r="E72" i="49"/>
  <c r="E73" i="49"/>
  <c r="E74" i="49"/>
  <c r="E75" i="49"/>
  <c r="E76" i="49"/>
  <c r="E77" i="49"/>
  <c r="E78" i="49"/>
  <c r="D16" i="49"/>
  <c r="D17" i="49"/>
  <c r="D18" i="49"/>
  <c r="D19" i="49"/>
  <c r="D20" i="49"/>
  <c r="D21" i="49"/>
  <c r="D22" i="49"/>
  <c r="D23" i="49"/>
  <c r="D24" i="49"/>
  <c r="D25" i="49"/>
  <c r="D26" i="49"/>
  <c r="D27" i="49"/>
  <c r="D28" i="49"/>
  <c r="D29" i="49"/>
  <c r="D30" i="49"/>
  <c r="D31" i="49"/>
  <c r="D32" i="49"/>
  <c r="D33" i="49"/>
  <c r="D34" i="49"/>
  <c r="D35" i="49"/>
  <c r="D37" i="49"/>
  <c r="D38" i="49"/>
  <c r="D39" i="49"/>
  <c r="D40" i="49"/>
  <c r="D41" i="49"/>
  <c r="D42" i="49"/>
  <c r="D43" i="49"/>
  <c r="D44" i="49"/>
  <c r="D45" i="49"/>
  <c r="D46" i="49"/>
  <c r="D47" i="49"/>
  <c r="D48" i="49"/>
  <c r="D50" i="49"/>
  <c r="D51" i="49"/>
  <c r="D52" i="49"/>
  <c r="D53" i="49"/>
  <c r="D54" i="49"/>
  <c r="D55" i="49"/>
  <c r="D56" i="49"/>
  <c r="D57" i="49"/>
  <c r="D58" i="49"/>
  <c r="D59" i="49"/>
  <c r="D60" i="49"/>
  <c r="D62" i="49"/>
  <c r="D63" i="49"/>
  <c r="D64" i="49"/>
  <c r="D65" i="49"/>
  <c r="D66" i="49"/>
  <c r="D67" i="49"/>
  <c r="D68" i="49"/>
  <c r="D69" i="49"/>
  <c r="D71" i="49"/>
  <c r="D72" i="49"/>
  <c r="D73" i="49"/>
  <c r="D74" i="49"/>
  <c r="D75" i="49"/>
  <c r="D76" i="49"/>
  <c r="D77" i="49"/>
  <c r="D78" i="49"/>
  <c r="B16" i="49"/>
  <c r="B17" i="49"/>
  <c r="B18" i="49"/>
  <c r="B19" i="49"/>
  <c r="B20" i="49"/>
  <c r="B21" i="49"/>
  <c r="B22" i="49"/>
  <c r="B23" i="49"/>
  <c r="B24" i="49"/>
  <c r="B25" i="49"/>
  <c r="B26" i="49"/>
  <c r="B27" i="49"/>
  <c r="B28" i="49"/>
  <c r="B29" i="49"/>
  <c r="B30" i="49"/>
  <c r="B31" i="49"/>
  <c r="B32" i="49"/>
  <c r="B33" i="49"/>
  <c r="B34" i="49"/>
  <c r="B35" i="49"/>
  <c r="B37" i="49"/>
  <c r="B38" i="49"/>
  <c r="B39" i="49"/>
  <c r="B40" i="49"/>
  <c r="B41" i="49"/>
  <c r="B42" i="49"/>
  <c r="B43" i="49"/>
  <c r="B44" i="49"/>
  <c r="B45" i="49"/>
  <c r="B46" i="49"/>
  <c r="B47" i="49"/>
  <c r="B48" i="49"/>
  <c r="B50" i="49"/>
  <c r="B51" i="49"/>
  <c r="B52" i="49"/>
  <c r="B53" i="49"/>
  <c r="B54" i="49"/>
  <c r="B55" i="49"/>
  <c r="B56" i="49"/>
  <c r="B57" i="49"/>
  <c r="B58" i="49"/>
  <c r="B59" i="49"/>
  <c r="B60" i="49"/>
  <c r="B62" i="49"/>
  <c r="B63" i="49"/>
  <c r="B64" i="49"/>
  <c r="B65" i="49"/>
  <c r="B66" i="49"/>
  <c r="B67" i="49"/>
  <c r="B68" i="49"/>
  <c r="B69" i="49"/>
  <c r="B71" i="49"/>
  <c r="B72" i="49"/>
  <c r="B73" i="49"/>
  <c r="B74" i="49"/>
  <c r="B75" i="49"/>
  <c r="B76" i="49"/>
  <c r="B77" i="49"/>
  <c r="B78" i="49"/>
  <c r="A72" i="49"/>
  <c r="A73" i="49"/>
  <c r="A74" i="49"/>
  <c r="A75" i="49"/>
  <c r="A76" i="49"/>
  <c r="A77" i="49"/>
  <c r="A78" i="49"/>
  <c r="A63" i="49"/>
  <c r="A64" i="49"/>
  <c r="A65" i="49"/>
  <c r="A66" i="49"/>
  <c r="A67" i="49"/>
  <c r="A68" i="49"/>
  <c r="A69" i="49"/>
  <c r="A62" i="49"/>
  <c r="A51" i="49"/>
  <c r="A52" i="49"/>
  <c r="A53" i="49"/>
  <c r="A54" i="49"/>
  <c r="A55" i="49"/>
  <c r="A56" i="49"/>
  <c r="A57" i="49"/>
  <c r="A58" i="49"/>
  <c r="A59" i="49"/>
  <c r="A60" i="49"/>
  <c r="A38" i="49"/>
  <c r="A39" i="49"/>
  <c r="A40" i="49"/>
  <c r="A41" i="49"/>
  <c r="A42" i="49"/>
  <c r="A43" i="49"/>
  <c r="A44" i="49"/>
  <c r="A45" i="49"/>
  <c r="A46" i="49"/>
  <c r="A47" i="49"/>
  <c r="A48" i="49"/>
  <c r="A37" i="49"/>
  <c r="A16" i="49"/>
  <c r="A17" i="49"/>
  <c r="A18" i="49"/>
  <c r="A19" i="49"/>
  <c r="A20" i="49"/>
  <c r="A21" i="49"/>
  <c r="A22" i="49"/>
  <c r="A23" i="49"/>
  <c r="A24" i="49"/>
  <c r="A25" i="49"/>
  <c r="A26" i="49"/>
  <c r="A27" i="49"/>
  <c r="A28" i="49"/>
  <c r="A29" i="49"/>
  <c r="A30" i="49"/>
  <c r="A31" i="49"/>
  <c r="A32" i="49"/>
  <c r="A33" i="49"/>
  <c r="A34" i="49"/>
  <c r="A35" i="49"/>
  <c r="AB16" i="33"/>
  <c r="AB17" i="33"/>
  <c r="AB18" i="33"/>
  <c r="AB19" i="33"/>
  <c r="AB20" i="33"/>
  <c r="AB21" i="33"/>
  <c r="AB22" i="33"/>
  <c r="AB23" i="33"/>
  <c r="AB24" i="33"/>
  <c r="AB25" i="33"/>
  <c r="AB26" i="33"/>
  <c r="AB27" i="33"/>
  <c r="AB28" i="33"/>
  <c r="AB29" i="33"/>
  <c r="AB30" i="33"/>
  <c r="AB31" i="33"/>
  <c r="AB32" i="33"/>
  <c r="AB33" i="33"/>
  <c r="AB34" i="33"/>
  <c r="AB35" i="33"/>
  <c r="AB37" i="33"/>
  <c r="AB38" i="33"/>
  <c r="AB39" i="33"/>
  <c r="AB40" i="33"/>
  <c r="AB41" i="33"/>
  <c r="AB42" i="33"/>
  <c r="AB43" i="33"/>
  <c r="AB44" i="33"/>
  <c r="AB45" i="33"/>
  <c r="AB46" i="33"/>
  <c r="AB47" i="33"/>
  <c r="AB48" i="33"/>
  <c r="AB50" i="33"/>
  <c r="AB51" i="33"/>
  <c r="AB52" i="33"/>
  <c r="AB53" i="33"/>
  <c r="AB54" i="33"/>
  <c r="AB55" i="33"/>
  <c r="AB56" i="33"/>
  <c r="AB57" i="33"/>
  <c r="AB58" i="33"/>
  <c r="AB59" i="33"/>
  <c r="AB60" i="33"/>
  <c r="AB62" i="33"/>
  <c r="AB63" i="33"/>
  <c r="AB64" i="33"/>
  <c r="AB65" i="33"/>
  <c r="AB66" i="33"/>
  <c r="AB67" i="33"/>
  <c r="AB68" i="33"/>
  <c r="AB69" i="33"/>
  <c r="AB71" i="33"/>
  <c r="AB72" i="33"/>
  <c r="AB73" i="33"/>
  <c r="AB74" i="33"/>
  <c r="AB75" i="33"/>
  <c r="AB76" i="33"/>
  <c r="AB77" i="33"/>
  <c r="AB78" i="33"/>
  <c r="AA16" i="33"/>
  <c r="AA17" i="33"/>
  <c r="AA18" i="33"/>
  <c r="AA19" i="33"/>
  <c r="AA20" i="33"/>
  <c r="AA21" i="33"/>
  <c r="AA22" i="33"/>
  <c r="AA23" i="33"/>
  <c r="AA24" i="33"/>
  <c r="AA25" i="33"/>
  <c r="AA26" i="33"/>
  <c r="AA27" i="33"/>
  <c r="AA28" i="33"/>
  <c r="AA29" i="33"/>
  <c r="AA30" i="33"/>
  <c r="AA31" i="33"/>
  <c r="AA32" i="33"/>
  <c r="AA33" i="33"/>
  <c r="AA34" i="33"/>
  <c r="AA35" i="33"/>
  <c r="AA37" i="33"/>
  <c r="AA38" i="33"/>
  <c r="AA39" i="33"/>
  <c r="AA40" i="33"/>
  <c r="AA41" i="33"/>
  <c r="AA42" i="33"/>
  <c r="AA43" i="33"/>
  <c r="AA44" i="33"/>
  <c r="AA45" i="33"/>
  <c r="AA46" i="33"/>
  <c r="AA47" i="33"/>
  <c r="AA48" i="33"/>
  <c r="AA50" i="33"/>
  <c r="AA51" i="33"/>
  <c r="AA52" i="33"/>
  <c r="AA53" i="33"/>
  <c r="AA54" i="33"/>
  <c r="AA55" i="33"/>
  <c r="AA56" i="33"/>
  <c r="AA57" i="33"/>
  <c r="AA58" i="33"/>
  <c r="AA59" i="33"/>
  <c r="AA60" i="33"/>
  <c r="AA62" i="33"/>
  <c r="AA63" i="33"/>
  <c r="AA64" i="33"/>
  <c r="AA65" i="33"/>
  <c r="AA66" i="33"/>
  <c r="AA67" i="33"/>
  <c r="AA68" i="33"/>
  <c r="AA69" i="33"/>
  <c r="AA71" i="33"/>
  <c r="AA72" i="33"/>
  <c r="AA73" i="33"/>
  <c r="AA74" i="33"/>
  <c r="AA75" i="33"/>
  <c r="AA76" i="33"/>
  <c r="AA77" i="33"/>
  <c r="AA78" i="33"/>
  <c r="Z16" i="33"/>
  <c r="Z17" i="33"/>
  <c r="Z18" i="33"/>
  <c r="Z19" i="33"/>
  <c r="Z20" i="33"/>
  <c r="Z21" i="33"/>
  <c r="Z22" i="33"/>
  <c r="Z23" i="33"/>
  <c r="Z24" i="33"/>
  <c r="Z25" i="33"/>
  <c r="Z26" i="33"/>
  <c r="Z27" i="33"/>
  <c r="Z28" i="33"/>
  <c r="Z29" i="33"/>
  <c r="Z30" i="33"/>
  <c r="Z31" i="33"/>
  <c r="Z32" i="33"/>
  <c r="Z33" i="33"/>
  <c r="Z34" i="33"/>
  <c r="Z35" i="33"/>
  <c r="Z37" i="33"/>
  <c r="Z38" i="33"/>
  <c r="Z39" i="33"/>
  <c r="Z40" i="33"/>
  <c r="Z41" i="33"/>
  <c r="Z42" i="33"/>
  <c r="Z43" i="33"/>
  <c r="Z44" i="33"/>
  <c r="Z45" i="33"/>
  <c r="Z46" i="33"/>
  <c r="Z47" i="33"/>
  <c r="Z48" i="33"/>
  <c r="Z50" i="33"/>
  <c r="Z51" i="33"/>
  <c r="Z52" i="33"/>
  <c r="Z53" i="33"/>
  <c r="Z54" i="33"/>
  <c r="Z55" i="33"/>
  <c r="Z56" i="33"/>
  <c r="Z57" i="33"/>
  <c r="Z58" i="33"/>
  <c r="Z59" i="33"/>
  <c r="Z60" i="33"/>
  <c r="Z62" i="33"/>
  <c r="Z63" i="33"/>
  <c r="Z64" i="33"/>
  <c r="Z65" i="33"/>
  <c r="Z66" i="33"/>
  <c r="Z67" i="33"/>
  <c r="Z68" i="33"/>
  <c r="Z69" i="33"/>
  <c r="Z71" i="33"/>
  <c r="Z72" i="33"/>
  <c r="Z73" i="33"/>
  <c r="Z74" i="33"/>
  <c r="Z75" i="33"/>
  <c r="Z76" i="33"/>
  <c r="Z77" i="33"/>
  <c r="Z78" i="33"/>
  <c r="Y16" i="33"/>
  <c r="Y17" i="33"/>
  <c r="Y18" i="33"/>
  <c r="Y19" i="33"/>
  <c r="Y20" i="33"/>
  <c r="Y21" i="33"/>
  <c r="Y22" i="33"/>
  <c r="Y23" i="33"/>
  <c r="Y24" i="33"/>
  <c r="Y25" i="33"/>
  <c r="Y26" i="33"/>
  <c r="Y27" i="33"/>
  <c r="Y28" i="33"/>
  <c r="Y29" i="33"/>
  <c r="Y30" i="33"/>
  <c r="Y31" i="33"/>
  <c r="Y32" i="33"/>
  <c r="Y33" i="33"/>
  <c r="Y34" i="33"/>
  <c r="Y35" i="33"/>
  <c r="Y37" i="33"/>
  <c r="Y38" i="33"/>
  <c r="Y39" i="33"/>
  <c r="Y40" i="33"/>
  <c r="Y41" i="33"/>
  <c r="Y42" i="33"/>
  <c r="Y43" i="33"/>
  <c r="Y44" i="33"/>
  <c r="Y45" i="33"/>
  <c r="Y46" i="33"/>
  <c r="Y47" i="33"/>
  <c r="Y48" i="33"/>
  <c r="Y50" i="33"/>
  <c r="Y51" i="33"/>
  <c r="Y52" i="33"/>
  <c r="Y53" i="33"/>
  <c r="Y54" i="33"/>
  <c r="Y55" i="33"/>
  <c r="Y56" i="33"/>
  <c r="Y57" i="33"/>
  <c r="Y58" i="33"/>
  <c r="Y59" i="33"/>
  <c r="Y60" i="33"/>
  <c r="Y62" i="33"/>
  <c r="Y63" i="33"/>
  <c r="Y64" i="33"/>
  <c r="Y65" i="33"/>
  <c r="Y66" i="33"/>
  <c r="Y67" i="33"/>
  <c r="Y68" i="33"/>
  <c r="Y69" i="33"/>
  <c r="Y71" i="33"/>
  <c r="Y72" i="33"/>
  <c r="Y73" i="33"/>
  <c r="Y74" i="33"/>
  <c r="Y75" i="33"/>
  <c r="Y76" i="33"/>
  <c r="Y77" i="33"/>
  <c r="Y78" i="33"/>
  <c r="X16" i="33"/>
  <c r="X17" i="33"/>
  <c r="X18" i="33"/>
  <c r="X19" i="33"/>
  <c r="X20" i="33"/>
  <c r="X21" i="33"/>
  <c r="X22" i="33"/>
  <c r="X23" i="33"/>
  <c r="X24" i="33"/>
  <c r="X25" i="33"/>
  <c r="X26" i="33"/>
  <c r="X27" i="33"/>
  <c r="X28" i="33"/>
  <c r="X29" i="33"/>
  <c r="X30" i="33"/>
  <c r="X31" i="33"/>
  <c r="X32" i="33"/>
  <c r="X33" i="33"/>
  <c r="X34" i="33"/>
  <c r="X35" i="33"/>
  <c r="X37" i="33"/>
  <c r="X38" i="33"/>
  <c r="X39" i="33"/>
  <c r="X40" i="33"/>
  <c r="X41" i="33"/>
  <c r="X42" i="33"/>
  <c r="X43" i="33"/>
  <c r="X44" i="33"/>
  <c r="X45" i="33"/>
  <c r="X46" i="33"/>
  <c r="X47" i="33"/>
  <c r="X48" i="33"/>
  <c r="X50" i="33"/>
  <c r="X51" i="33"/>
  <c r="X52" i="33"/>
  <c r="X53" i="33"/>
  <c r="X54" i="33"/>
  <c r="X55" i="33"/>
  <c r="X56" i="33"/>
  <c r="X57" i="33"/>
  <c r="X58" i="33"/>
  <c r="X59" i="33"/>
  <c r="X60" i="33"/>
  <c r="X62" i="33"/>
  <c r="X63" i="33"/>
  <c r="X64" i="33"/>
  <c r="X65" i="33"/>
  <c r="X66" i="33"/>
  <c r="X67" i="33"/>
  <c r="X68" i="33"/>
  <c r="X69" i="33"/>
  <c r="X71" i="33"/>
  <c r="X72" i="33"/>
  <c r="X73" i="33"/>
  <c r="X74" i="33"/>
  <c r="X75" i="33"/>
  <c r="X76" i="33"/>
  <c r="X77" i="33"/>
  <c r="X78" i="33"/>
  <c r="W16" i="33"/>
  <c r="W17" i="33"/>
  <c r="W18" i="33"/>
  <c r="W19" i="33"/>
  <c r="W20" i="33"/>
  <c r="W21" i="33"/>
  <c r="W22" i="33"/>
  <c r="W23" i="33"/>
  <c r="W24" i="33"/>
  <c r="W25" i="33"/>
  <c r="W26" i="33"/>
  <c r="W27" i="33"/>
  <c r="W28" i="33"/>
  <c r="W29" i="33"/>
  <c r="W30" i="33"/>
  <c r="W31" i="33"/>
  <c r="W32" i="33"/>
  <c r="W33" i="33"/>
  <c r="W34" i="33"/>
  <c r="W35" i="33"/>
  <c r="W37" i="33"/>
  <c r="W38" i="33"/>
  <c r="W39" i="33"/>
  <c r="W40" i="33"/>
  <c r="W41" i="33"/>
  <c r="W42" i="33"/>
  <c r="W43" i="33"/>
  <c r="W44" i="33"/>
  <c r="W45" i="33"/>
  <c r="W46" i="33"/>
  <c r="W47" i="33"/>
  <c r="W48" i="33"/>
  <c r="W50" i="33"/>
  <c r="W51" i="33"/>
  <c r="W52" i="33"/>
  <c r="W53" i="33"/>
  <c r="W54" i="33"/>
  <c r="W55" i="33"/>
  <c r="W56" i="33"/>
  <c r="W57" i="33"/>
  <c r="W58" i="33"/>
  <c r="W59" i="33"/>
  <c r="W60" i="33"/>
  <c r="W62" i="33"/>
  <c r="W63" i="33"/>
  <c r="W64" i="33"/>
  <c r="W65" i="33"/>
  <c r="W66" i="33"/>
  <c r="W67" i="33"/>
  <c r="W68" i="33"/>
  <c r="W69" i="33"/>
  <c r="W71" i="33"/>
  <c r="W72" i="33"/>
  <c r="W73" i="33"/>
  <c r="W74" i="33"/>
  <c r="W75" i="33"/>
  <c r="W76" i="33"/>
  <c r="W77" i="33"/>
  <c r="W78" i="33"/>
  <c r="V16" i="33"/>
  <c r="V17" i="33"/>
  <c r="V18" i="33"/>
  <c r="V19" i="33"/>
  <c r="V20" i="33"/>
  <c r="V21" i="33"/>
  <c r="V22" i="33"/>
  <c r="V23" i="33"/>
  <c r="V24" i="33"/>
  <c r="V25" i="33"/>
  <c r="V26" i="33"/>
  <c r="V27" i="33"/>
  <c r="V28" i="33"/>
  <c r="V29" i="33"/>
  <c r="V30" i="33"/>
  <c r="V31" i="33"/>
  <c r="V32" i="33"/>
  <c r="V33" i="33"/>
  <c r="V34" i="33"/>
  <c r="V35" i="33"/>
  <c r="V37" i="33"/>
  <c r="V38" i="33"/>
  <c r="V39" i="33"/>
  <c r="V40" i="33"/>
  <c r="V41" i="33"/>
  <c r="V42" i="33"/>
  <c r="V43" i="33"/>
  <c r="V44" i="33"/>
  <c r="V45" i="33"/>
  <c r="V46" i="33"/>
  <c r="V47" i="33"/>
  <c r="V48" i="33"/>
  <c r="V50" i="33"/>
  <c r="V51" i="33"/>
  <c r="V52" i="33"/>
  <c r="V53" i="33"/>
  <c r="V54" i="33"/>
  <c r="V55" i="33"/>
  <c r="V56" i="33"/>
  <c r="V57" i="33"/>
  <c r="V58" i="33"/>
  <c r="V59" i="33"/>
  <c r="V60" i="33"/>
  <c r="V62" i="33"/>
  <c r="V63" i="33"/>
  <c r="V64" i="33"/>
  <c r="V65" i="33"/>
  <c r="V66" i="33"/>
  <c r="V67" i="33"/>
  <c r="V68" i="33"/>
  <c r="V69" i="33"/>
  <c r="V71" i="33"/>
  <c r="V72" i="33"/>
  <c r="V73" i="33"/>
  <c r="V74" i="33"/>
  <c r="V75" i="33"/>
  <c r="V76" i="33"/>
  <c r="V77" i="33"/>
  <c r="V78" i="33"/>
  <c r="U16" i="33"/>
  <c r="U17" i="33"/>
  <c r="U18" i="33"/>
  <c r="U19" i="33"/>
  <c r="U20" i="33"/>
  <c r="U21" i="33"/>
  <c r="U22" i="33"/>
  <c r="U23" i="33"/>
  <c r="U24" i="33"/>
  <c r="U25" i="33"/>
  <c r="U26" i="33"/>
  <c r="U27" i="33"/>
  <c r="U28" i="33"/>
  <c r="U29" i="33"/>
  <c r="U30" i="33"/>
  <c r="U31" i="33"/>
  <c r="U32" i="33"/>
  <c r="U33" i="33"/>
  <c r="U34" i="33"/>
  <c r="U35" i="33"/>
  <c r="U37" i="33"/>
  <c r="U38" i="33"/>
  <c r="U39" i="33"/>
  <c r="U40" i="33"/>
  <c r="U41" i="33"/>
  <c r="U42" i="33"/>
  <c r="U43" i="33"/>
  <c r="U44" i="33"/>
  <c r="U45" i="33"/>
  <c r="U46" i="33"/>
  <c r="U47" i="33"/>
  <c r="U48" i="33"/>
  <c r="U50" i="33"/>
  <c r="U51" i="33"/>
  <c r="U52" i="33"/>
  <c r="U53" i="33"/>
  <c r="U54" i="33"/>
  <c r="U55" i="33"/>
  <c r="U56" i="33"/>
  <c r="U57" i="33"/>
  <c r="U58" i="33"/>
  <c r="U59" i="33"/>
  <c r="U60" i="33"/>
  <c r="U62" i="33"/>
  <c r="U63" i="33"/>
  <c r="U64" i="33"/>
  <c r="U65" i="33"/>
  <c r="U66" i="33"/>
  <c r="U67" i="33"/>
  <c r="U68" i="33"/>
  <c r="U69" i="33"/>
  <c r="U71" i="33"/>
  <c r="U72" i="33"/>
  <c r="U73" i="33"/>
  <c r="U74" i="33"/>
  <c r="U75" i="33"/>
  <c r="U76" i="33"/>
  <c r="U77" i="33"/>
  <c r="U78" i="33"/>
  <c r="T16" i="33"/>
  <c r="T17" i="33"/>
  <c r="T18" i="33"/>
  <c r="T19" i="33"/>
  <c r="T20" i="33"/>
  <c r="T21" i="33"/>
  <c r="T22" i="33"/>
  <c r="T23" i="33"/>
  <c r="T24" i="33"/>
  <c r="T25" i="33"/>
  <c r="T26" i="33"/>
  <c r="T27" i="33"/>
  <c r="T28" i="33"/>
  <c r="T29" i="33"/>
  <c r="T30" i="33"/>
  <c r="T31" i="33"/>
  <c r="T32" i="33"/>
  <c r="T33" i="33"/>
  <c r="T34" i="33"/>
  <c r="T35" i="33"/>
  <c r="T37" i="33"/>
  <c r="T38" i="33"/>
  <c r="T39" i="33"/>
  <c r="T40" i="33"/>
  <c r="T41" i="33"/>
  <c r="T42" i="33"/>
  <c r="T43" i="33"/>
  <c r="T44" i="33"/>
  <c r="T45" i="33"/>
  <c r="T46" i="33"/>
  <c r="T47" i="33"/>
  <c r="T48" i="33"/>
  <c r="T50" i="33"/>
  <c r="T51" i="33"/>
  <c r="T52" i="33"/>
  <c r="T53" i="33"/>
  <c r="T54" i="33"/>
  <c r="T55" i="33"/>
  <c r="T56" i="33"/>
  <c r="T57" i="33"/>
  <c r="T58" i="33"/>
  <c r="T59" i="33"/>
  <c r="T60" i="33"/>
  <c r="T62" i="33"/>
  <c r="T63" i="33"/>
  <c r="T64" i="33"/>
  <c r="T65" i="33"/>
  <c r="T66" i="33"/>
  <c r="T67" i="33"/>
  <c r="T68" i="33"/>
  <c r="T69" i="33"/>
  <c r="T71" i="33"/>
  <c r="T72" i="33"/>
  <c r="T73" i="33"/>
  <c r="T74" i="33"/>
  <c r="T75" i="33"/>
  <c r="T76" i="33"/>
  <c r="T77" i="33"/>
  <c r="T78" i="33"/>
  <c r="S16" i="33"/>
  <c r="S17" i="33"/>
  <c r="S18" i="33"/>
  <c r="S19" i="33"/>
  <c r="S20" i="33"/>
  <c r="S21" i="33"/>
  <c r="S22" i="33"/>
  <c r="S23" i="33"/>
  <c r="S24" i="33"/>
  <c r="S25" i="33"/>
  <c r="S26" i="33"/>
  <c r="S27" i="33"/>
  <c r="S28" i="33"/>
  <c r="S29" i="33"/>
  <c r="S30" i="33"/>
  <c r="S31" i="33"/>
  <c r="S32" i="33"/>
  <c r="S33" i="33"/>
  <c r="S34" i="33"/>
  <c r="S35" i="33"/>
  <c r="S37" i="33"/>
  <c r="S38" i="33"/>
  <c r="S39" i="33"/>
  <c r="S40" i="33"/>
  <c r="S41" i="33"/>
  <c r="S42" i="33"/>
  <c r="S43" i="33"/>
  <c r="S44" i="33"/>
  <c r="S45" i="33"/>
  <c r="S46" i="33"/>
  <c r="S47" i="33"/>
  <c r="S48" i="33"/>
  <c r="S50" i="33"/>
  <c r="S51" i="33"/>
  <c r="S52" i="33"/>
  <c r="S53" i="33"/>
  <c r="S54" i="33"/>
  <c r="S55" i="33"/>
  <c r="S56" i="33"/>
  <c r="S57" i="33"/>
  <c r="S58" i="33"/>
  <c r="S59" i="33"/>
  <c r="S60" i="33"/>
  <c r="S62" i="33"/>
  <c r="S63" i="33"/>
  <c r="S64" i="33"/>
  <c r="S65" i="33"/>
  <c r="S66" i="33"/>
  <c r="S67" i="33"/>
  <c r="S68" i="33"/>
  <c r="S69" i="33"/>
  <c r="S71" i="33"/>
  <c r="S72" i="33"/>
  <c r="S73" i="33"/>
  <c r="S74" i="33"/>
  <c r="S75" i="33"/>
  <c r="S76" i="33"/>
  <c r="S77" i="33"/>
  <c r="S78" i="33"/>
  <c r="R16" i="33"/>
  <c r="R17" i="33"/>
  <c r="R18" i="33"/>
  <c r="R19" i="33"/>
  <c r="R20" i="33"/>
  <c r="R21" i="33"/>
  <c r="R22" i="33"/>
  <c r="R23" i="33"/>
  <c r="R24" i="33"/>
  <c r="R25" i="33"/>
  <c r="R26" i="33"/>
  <c r="R27" i="33"/>
  <c r="R28" i="33"/>
  <c r="R29" i="33"/>
  <c r="R30" i="33"/>
  <c r="R31" i="33"/>
  <c r="R32" i="33"/>
  <c r="R33" i="33"/>
  <c r="R34" i="33"/>
  <c r="R35" i="33"/>
  <c r="R37" i="33"/>
  <c r="R38" i="33"/>
  <c r="R39" i="33"/>
  <c r="R40" i="33"/>
  <c r="R41" i="33"/>
  <c r="R42" i="33"/>
  <c r="R43" i="33"/>
  <c r="R44" i="33"/>
  <c r="R45" i="33"/>
  <c r="R46" i="33"/>
  <c r="R47" i="33"/>
  <c r="R48" i="33"/>
  <c r="R50" i="33"/>
  <c r="R51" i="33"/>
  <c r="R52" i="33"/>
  <c r="R53" i="33"/>
  <c r="R54" i="33"/>
  <c r="R55" i="33"/>
  <c r="R56" i="33"/>
  <c r="R57" i="33"/>
  <c r="R58" i="33"/>
  <c r="R59" i="33"/>
  <c r="R60" i="33"/>
  <c r="R62" i="33"/>
  <c r="R63" i="33"/>
  <c r="R64" i="33"/>
  <c r="R65" i="33"/>
  <c r="R66" i="33"/>
  <c r="R67" i="33"/>
  <c r="R68" i="33"/>
  <c r="R69" i="33"/>
  <c r="R71" i="33"/>
  <c r="R72" i="33"/>
  <c r="R73" i="33"/>
  <c r="R74" i="33"/>
  <c r="R75" i="33"/>
  <c r="R76" i="33"/>
  <c r="R77" i="33"/>
  <c r="R78" i="33"/>
  <c r="Q16" i="33"/>
  <c r="Q17" i="33"/>
  <c r="Q18" i="33"/>
  <c r="Q19" i="33"/>
  <c r="Q20" i="33"/>
  <c r="Q21" i="33"/>
  <c r="Q22" i="33"/>
  <c r="Q23" i="33"/>
  <c r="Q24" i="33"/>
  <c r="Q25" i="33"/>
  <c r="Q26" i="33"/>
  <c r="Q27" i="33"/>
  <c r="Q28" i="33"/>
  <c r="Q29" i="33"/>
  <c r="Q30" i="33"/>
  <c r="Q31" i="33"/>
  <c r="Q32" i="33"/>
  <c r="Q33" i="33"/>
  <c r="Q34" i="33"/>
  <c r="Q35" i="33"/>
  <c r="Q37" i="33"/>
  <c r="Q38" i="33"/>
  <c r="Q39" i="33"/>
  <c r="Q40" i="33"/>
  <c r="Q41" i="33"/>
  <c r="Q42" i="33"/>
  <c r="Q43" i="33"/>
  <c r="Q44" i="33"/>
  <c r="Q45" i="33"/>
  <c r="Q46" i="33"/>
  <c r="Q47" i="33"/>
  <c r="Q48" i="33"/>
  <c r="Q50" i="33"/>
  <c r="Q51" i="33"/>
  <c r="Q52" i="33"/>
  <c r="Q53" i="33"/>
  <c r="Q54" i="33"/>
  <c r="Q55" i="33"/>
  <c r="Q56" i="33"/>
  <c r="Q57" i="33"/>
  <c r="Q58" i="33"/>
  <c r="Q59" i="33"/>
  <c r="Q60" i="33"/>
  <c r="Q62" i="33"/>
  <c r="Q63" i="33"/>
  <c r="Q64" i="33"/>
  <c r="Q65" i="33"/>
  <c r="Q66" i="33"/>
  <c r="Q67" i="33"/>
  <c r="Q68" i="33"/>
  <c r="Q69" i="33"/>
  <c r="Q71" i="33"/>
  <c r="Q72" i="33"/>
  <c r="Q73" i="33"/>
  <c r="Q74" i="33"/>
  <c r="Q75" i="33"/>
  <c r="Q76" i="33"/>
  <c r="Q77" i="33"/>
  <c r="Q78" i="33"/>
  <c r="P16" i="33"/>
  <c r="P17" i="33"/>
  <c r="P18" i="33"/>
  <c r="P19" i="33"/>
  <c r="P20" i="33"/>
  <c r="P21" i="33"/>
  <c r="P22" i="33"/>
  <c r="P23" i="33"/>
  <c r="P24" i="33"/>
  <c r="P25" i="33"/>
  <c r="P26" i="33"/>
  <c r="P27" i="33"/>
  <c r="P28" i="33"/>
  <c r="P29" i="33"/>
  <c r="P30" i="33"/>
  <c r="P31" i="33"/>
  <c r="P32" i="33"/>
  <c r="P33" i="33"/>
  <c r="P34" i="33"/>
  <c r="P35" i="33"/>
  <c r="P37" i="33"/>
  <c r="P38" i="33"/>
  <c r="P39" i="33"/>
  <c r="P40" i="33"/>
  <c r="P41" i="33"/>
  <c r="P42" i="33"/>
  <c r="P43" i="33"/>
  <c r="P44" i="33"/>
  <c r="P45" i="33"/>
  <c r="P46" i="33"/>
  <c r="P47" i="33"/>
  <c r="P48" i="33"/>
  <c r="P50" i="33"/>
  <c r="P51" i="33"/>
  <c r="P52" i="33"/>
  <c r="P53" i="33"/>
  <c r="P54" i="33"/>
  <c r="P55" i="33"/>
  <c r="P56" i="33"/>
  <c r="P57" i="33"/>
  <c r="P58" i="33"/>
  <c r="P59" i="33"/>
  <c r="P60" i="33"/>
  <c r="P62" i="33"/>
  <c r="P63" i="33"/>
  <c r="P64" i="33"/>
  <c r="P65" i="33"/>
  <c r="P66" i="33"/>
  <c r="P67" i="33"/>
  <c r="P68" i="33"/>
  <c r="P69" i="33"/>
  <c r="P71" i="33"/>
  <c r="P72" i="33"/>
  <c r="P73" i="33"/>
  <c r="P74" i="33"/>
  <c r="P75" i="33"/>
  <c r="P76" i="33"/>
  <c r="P77" i="33"/>
  <c r="P78" i="33"/>
  <c r="O16" i="33"/>
  <c r="O17" i="33"/>
  <c r="O18" i="33"/>
  <c r="O19" i="33"/>
  <c r="O20" i="33"/>
  <c r="O21" i="33"/>
  <c r="O22" i="33"/>
  <c r="O23" i="33"/>
  <c r="O24" i="33"/>
  <c r="O25" i="33"/>
  <c r="O26" i="33"/>
  <c r="O27" i="33"/>
  <c r="O28" i="33"/>
  <c r="O29" i="33"/>
  <c r="O30" i="33"/>
  <c r="O31" i="33"/>
  <c r="O32" i="33"/>
  <c r="O33" i="33"/>
  <c r="O34" i="33"/>
  <c r="O35" i="33"/>
  <c r="O37" i="33"/>
  <c r="O38" i="33"/>
  <c r="O39" i="33"/>
  <c r="O40" i="33"/>
  <c r="O41" i="33"/>
  <c r="O42" i="33"/>
  <c r="O43" i="33"/>
  <c r="O44" i="33"/>
  <c r="O45" i="33"/>
  <c r="O46" i="33"/>
  <c r="O47" i="33"/>
  <c r="O48" i="33"/>
  <c r="O50" i="33"/>
  <c r="O51" i="33"/>
  <c r="O52" i="33"/>
  <c r="O53" i="33"/>
  <c r="O54" i="33"/>
  <c r="O55" i="33"/>
  <c r="O56" i="33"/>
  <c r="O57" i="33"/>
  <c r="O58" i="33"/>
  <c r="O59" i="33"/>
  <c r="O60" i="33"/>
  <c r="O62" i="33"/>
  <c r="O63" i="33"/>
  <c r="O64" i="33"/>
  <c r="O65" i="33"/>
  <c r="O66" i="33"/>
  <c r="O67" i="33"/>
  <c r="O68" i="33"/>
  <c r="O69" i="33"/>
  <c r="O71" i="33"/>
  <c r="O72" i="33"/>
  <c r="O73" i="33"/>
  <c r="O74" i="33"/>
  <c r="O75" i="33"/>
  <c r="O76" i="33"/>
  <c r="O77" i="33"/>
  <c r="O78" i="33"/>
  <c r="N16" i="33"/>
  <c r="N17" i="33"/>
  <c r="N18" i="33"/>
  <c r="N19" i="33"/>
  <c r="N20" i="33"/>
  <c r="N21" i="33"/>
  <c r="N22" i="33"/>
  <c r="N23" i="33"/>
  <c r="N24" i="33"/>
  <c r="N25" i="33"/>
  <c r="N26" i="33"/>
  <c r="N27" i="33"/>
  <c r="N28" i="33"/>
  <c r="N29" i="33"/>
  <c r="N30" i="33"/>
  <c r="N31" i="33"/>
  <c r="N32" i="33"/>
  <c r="N33" i="33"/>
  <c r="N34" i="33"/>
  <c r="N35" i="33"/>
  <c r="N37" i="33"/>
  <c r="N38" i="33"/>
  <c r="N39" i="33"/>
  <c r="N40" i="33"/>
  <c r="N41" i="33"/>
  <c r="N42" i="33"/>
  <c r="N43" i="33"/>
  <c r="N44" i="33"/>
  <c r="N45" i="33"/>
  <c r="N46" i="33"/>
  <c r="N47" i="33"/>
  <c r="N48" i="33"/>
  <c r="N50" i="33"/>
  <c r="N51" i="33"/>
  <c r="N52" i="33"/>
  <c r="N53" i="33"/>
  <c r="N54" i="33"/>
  <c r="N55" i="33"/>
  <c r="N56" i="33"/>
  <c r="N57" i="33"/>
  <c r="N58" i="33"/>
  <c r="N59" i="33"/>
  <c r="N60" i="33"/>
  <c r="N62" i="33"/>
  <c r="N63" i="33"/>
  <c r="N64" i="33"/>
  <c r="N65" i="33"/>
  <c r="N66" i="33"/>
  <c r="N67" i="33"/>
  <c r="N68" i="33"/>
  <c r="N69" i="33"/>
  <c r="N71" i="33"/>
  <c r="N72" i="33"/>
  <c r="N73" i="33"/>
  <c r="N74" i="33"/>
  <c r="N75" i="33"/>
  <c r="N76" i="33"/>
  <c r="N77" i="33"/>
  <c r="N78" i="33"/>
  <c r="M16" i="33"/>
  <c r="M17" i="33"/>
  <c r="M18" i="33"/>
  <c r="M19" i="33"/>
  <c r="M20" i="33"/>
  <c r="M21" i="33"/>
  <c r="M22" i="33"/>
  <c r="M23" i="33"/>
  <c r="M24" i="33"/>
  <c r="M25" i="33"/>
  <c r="M26" i="33"/>
  <c r="M27" i="33"/>
  <c r="M28" i="33"/>
  <c r="M29" i="33"/>
  <c r="M30" i="33"/>
  <c r="M31" i="33"/>
  <c r="M32" i="33"/>
  <c r="M33" i="33"/>
  <c r="M34" i="33"/>
  <c r="M35" i="33"/>
  <c r="M37" i="33"/>
  <c r="M38" i="33"/>
  <c r="M39" i="33"/>
  <c r="M40" i="33"/>
  <c r="M41" i="33"/>
  <c r="M42" i="33"/>
  <c r="M43" i="33"/>
  <c r="M44" i="33"/>
  <c r="M45" i="33"/>
  <c r="M46" i="33"/>
  <c r="M47" i="33"/>
  <c r="M48" i="33"/>
  <c r="M50" i="33"/>
  <c r="M51" i="33"/>
  <c r="M52" i="33"/>
  <c r="M53" i="33"/>
  <c r="M54" i="33"/>
  <c r="M55" i="33"/>
  <c r="M56" i="33"/>
  <c r="M57" i="33"/>
  <c r="M58" i="33"/>
  <c r="M59" i="33"/>
  <c r="M60" i="33"/>
  <c r="M62" i="33"/>
  <c r="M63" i="33"/>
  <c r="M64" i="33"/>
  <c r="M65" i="33"/>
  <c r="M66" i="33"/>
  <c r="M67" i="33"/>
  <c r="M68" i="33"/>
  <c r="M69" i="33"/>
  <c r="M71" i="33"/>
  <c r="M72" i="33"/>
  <c r="M73" i="33"/>
  <c r="M74" i="33"/>
  <c r="M75" i="33"/>
  <c r="M76" i="33"/>
  <c r="M77" i="33"/>
  <c r="M78" i="33"/>
  <c r="L16" i="33"/>
  <c r="L17" i="33"/>
  <c r="L18" i="33"/>
  <c r="L19" i="33"/>
  <c r="L20" i="33"/>
  <c r="L21" i="33"/>
  <c r="L22" i="33"/>
  <c r="L23" i="33"/>
  <c r="L24" i="33"/>
  <c r="L25" i="33"/>
  <c r="L26" i="33"/>
  <c r="L27" i="33"/>
  <c r="L28" i="33"/>
  <c r="L29" i="33"/>
  <c r="L30" i="33"/>
  <c r="L31" i="33"/>
  <c r="L32" i="33"/>
  <c r="L33" i="33"/>
  <c r="L34" i="33"/>
  <c r="L35" i="33"/>
  <c r="L37" i="33"/>
  <c r="L38" i="33"/>
  <c r="L39" i="33"/>
  <c r="L40" i="33"/>
  <c r="L41" i="33"/>
  <c r="L42" i="33"/>
  <c r="L43" i="33"/>
  <c r="L44" i="33"/>
  <c r="L45" i="33"/>
  <c r="L46" i="33"/>
  <c r="L47" i="33"/>
  <c r="L48" i="33"/>
  <c r="L50" i="33"/>
  <c r="L51" i="33"/>
  <c r="L52" i="33"/>
  <c r="L53" i="33"/>
  <c r="L54" i="33"/>
  <c r="L55" i="33"/>
  <c r="L56" i="33"/>
  <c r="L57" i="33"/>
  <c r="L58" i="33"/>
  <c r="L59" i="33"/>
  <c r="L60" i="33"/>
  <c r="L62" i="33"/>
  <c r="L63" i="33"/>
  <c r="L64" i="33"/>
  <c r="L65" i="33"/>
  <c r="L66" i="33"/>
  <c r="L67" i="33"/>
  <c r="L68" i="33"/>
  <c r="L69" i="33"/>
  <c r="L71" i="33"/>
  <c r="L72" i="33"/>
  <c r="L73" i="33"/>
  <c r="L74" i="33"/>
  <c r="L75" i="33"/>
  <c r="L76" i="33"/>
  <c r="L77" i="33"/>
  <c r="L78" i="33"/>
  <c r="K16" i="33"/>
  <c r="K17" i="33"/>
  <c r="K18" i="33"/>
  <c r="K19" i="33"/>
  <c r="K20" i="33"/>
  <c r="K21" i="33"/>
  <c r="K22" i="33"/>
  <c r="K23" i="33"/>
  <c r="K24" i="33"/>
  <c r="K25" i="33"/>
  <c r="K26" i="33"/>
  <c r="K27" i="33"/>
  <c r="K28" i="33"/>
  <c r="K29" i="33"/>
  <c r="K30" i="33"/>
  <c r="K31" i="33"/>
  <c r="K32" i="33"/>
  <c r="K33" i="33"/>
  <c r="K34" i="33"/>
  <c r="K35" i="33"/>
  <c r="K37" i="33"/>
  <c r="K38" i="33"/>
  <c r="K39" i="33"/>
  <c r="K40" i="33"/>
  <c r="K41" i="33"/>
  <c r="K42" i="33"/>
  <c r="K43" i="33"/>
  <c r="K44" i="33"/>
  <c r="K45" i="33"/>
  <c r="K46" i="33"/>
  <c r="K47" i="33"/>
  <c r="K48" i="33"/>
  <c r="K50" i="33"/>
  <c r="K51" i="33"/>
  <c r="K52" i="33"/>
  <c r="K53" i="33"/>
  <c r="K54" i="33"/>
  <c r="K55" i="33"/>
  <c r="K56" i="33"/>
  <c r="K57" i="33"/>
  <c r="K58" i="33"/>
  <c r="K59" i="33"/>
  <c r="K60" i="33"/>
  <c r="K62" i="33"/>
  <c r="K63" i="33"/>
  <c r="K64" i="33"/>
  <c r="K65" i="33"/>
  <c r="K66" i="33"/>
  <c r="K67" i="33"/>
  <c r="K68" i="33"/>
  <c r="K69" i="33"/>
  <c r="K71" i="33"/>
  <c r="K72" i="33"/>
  <c r="K73" i="33"/>
  <c r="K74" i="33"/>
  <c r="K75" i="33"/>
  <c r="K76" i="33"/>
  <c r="K77" i="33"/>
  <c r="K78" i="33"/>
  <c r="J16" i="33"/>
  <c r="J17" i="33"/>
  <c r="J18" i="33"/>
  <c r="J19" i="33"/>
  <c r="J20" i="33"/>
  <c r="J21" i="33"/>
  <c r="J22" i="33"/>
  <c r="J23" i="33"/>
  <c r="J24" i="33"/>
  <c r="J25" i="33"/>
  <c r="J26" i="33"/>
  <c r="J27" i="33"/>
  <c r="J28" i="33"/>
  <c r="J29" i="33"/>
  <c r="J30" i="33"/>
  <c r="J31" i="33"/>
  <c r="J32" i="33"/>
  <c r="J33" i="33"/>
  <c r="J34" i="33"/>
  <c r="J35" i="33"/>
  <c r="J37" i="33"/>
  <c r="J38" i="33"/>
  <c r="J39" i="33"/>
  <c r="J40" i="33"/>
  <c r="J41" i="33"/>
  <c r="J42" i="33"/>
  <c r="J43" i="33"/>
  <c r="J44" i="33"/>
  <c r="J45" i="33"/>
  <c r="J46" i="33"/>
  <c r="J47" i="33"/>
  <c r="J48" i="33"/>
  <c r="J50" i="33"/>
  <c r="J51" i="33"/>
  <c r="J52" i="33"/>
  <c r="J53" i="33"/>
  <c r="J54" i="33"/>
  <c r="J55" i="33"/>
  <c r="J56" i="33"/>
  <c r="J57" i="33"/>
  <c r="J58" i="33"/>
  <c r="J59" i="33"/>
  <c r="J60" i="33"/>
  <c r="J62" i="33"/>
  <c r="J63" i="33"/>
  <c r="J64" i="33"/>
  <c r="J65" i="33"/>
  <c r="J66" i="33"/>
  <c r="J67" i="33"/>
  <c r="J68" i="33"/>
  <c r="J69" i="33"/>
  <c r="J71" i="33"/>
  <c r="J72" i="33"/>
  <c r="J73" i="33"/>
  <c r="J74" i="33"/>
  <c r="J75" i="33"/>
  <c r="J76" i="33"/>
  <c r="J77" i="33"/>
  <c r="J78" i="33"/>
  <c r="I16" i="33"/>
  <c r="I17" i="33"/>
  <c r="I18" i="33"/>
  <c r="I19" i="33"/>
  <c r="I20" i="33"/>
  <c r="I21" i="33"/>
  <c r="I22" i="33"/>
  <c r="I23" i="33"/>
  <c r="I24" i="33"/>
  <c r="I25" i="33"/>
  <c r="I26" i="33"/>
  <c r="I27" i="33"/>
  <c r="I28" i="33"/>
  <c r="I29" i="33"/>
  <c r="I30" i="33"/>
  <c r="I31" i="33"/>
  <c r="I32" i="33"/>
  <c r="I33" i="33"/>
  <c r="I34" i="33"/>
  <c r="I35" i="33"/>
  <c r="I37" i="33"/>
  <c r="I38" i="33"/>
  <c r="I39" i="33"/>
  <c r="I40" i="33"/>
  <c r="I41" i="33"/>
  <c r="I42" i="33"/>
  <c r="I43" i="33"/>
  <c r="I44" i="33"/>
  <c r="I45" i="33"/>
  <c r="I46" i="33"/>
  <c r="I47" i="33"/>
  <c r="I48" i="33"/>
  <c r="I50" i="33"/>
  <c r="I51" i="33"/>
  <c r="I52" i="33"/>
  <c r="I53" i="33"/>
  <c r="I54" i="33"/>
  <c r="I55" i="33"/>
  <c r="I56" i="33"/>
  <c r="I57" i="33"/>
  <c r="I58" i="33"/>
  <c r="I59" i="33"/>
  <c r="I60" i="33"/>
  <c r="I62" i="33"/>
  <c r="I63" i="33"/>
  <c r="I64" i="33"/>
  <c r="I65" i="33"/>
  <c r="I66" i="33"/>
  <c r="I67" i="33"/>
  <c r="I68" i="33"/>
  <c r="I69" i="33"/>
  <c r="I71" i="33"/>
  <c r="I72" i="33"/>
  <c r="I73" i="33"/>
  <c r="I74" i="33"/>
  <c r="I75" i="33"/>
  <c r="I76" i="33"/>
  <c r="I77" i="33"/>
  <c r="I78" i="33"/>
  <c r="H16" i="33"/>
  <c r="H17" i="33"/>
  <c r="H18" i="33"/>
  <c r="H19" i="33"/>
  <c r="H20" i="33"/>
  <c r="H21" i="33"/>
  <c r="H22" i="33"/>
  <c r="H23" i="33"/>
  <c r="H24" i="33"/>
  <c r="H25" i="33"/>
  <c r="H26" i="33"/>
  <c r="H27" i="33"/>
  <c r="H28" i="33"/>
  <c r="H29" i="33"/>
  <c r="H30" i="33"/>
  <c r="H31" i="33"/>
  <c r="H32" i="33"/>
  <c r="H33" i="33"/>
  <c r="H34" i="33"/>
  <c r="H35" i="33"/>
  <c r="H37" i="33"/>
  <c r="H38" i="33"/>
  <c r="H39" i="33"/>
  <c r="H40" i="33"/>
  <c r="H41" i="33"/>
  <c r="H42" i="33"/>
  <c r="H43" i="33"/>
  <c r="H44" i="33"/>
  <c r="H45" i="33"/>
  <c r="H46" i="33"/>
  <c r="H47" i="33"/>
  <c r="H48" i="33"/>
  <c r="H50" i="33"/>
  <c r="H51" i="33"/>
  <c r="H52" i="33"/>
  <c r="H53" i="33"/>
  <c r="H54" i="33"/>
  <c r="H55" i="33"/>
  <c r="H56" i="33"/>
  <c r="H57" i="33"/>
  <c r="H58" i="33"/>
  <c r="H59" i="33"/>
  <c r="H60" i="33"/>
  <c r="H62" i="33"/>
  <c r="H63" i="33"/>
  <c r="H64" i="33"/>
  <c r="H65" i="33"/>
  <c r="H66" i="33"/>
  <c r="H67" i="33"/>
  <c r="H68" i="33"/>
  <c r="H69" i="33"/>
  <c r="H71" i="33"/>
  <c r="H72" i="33"/>
  <c r="H73" i="33"/>
  <c r="H74" i="33"/>
  <c r="H75" i="33"/>
  <c r="H76" i="33"/>
  <c r="H77" i="33"/>
  <c r="H78" i="33"/>
  <c r="G18" i="33"/>
  <c r="G19" i="33"/>
  <c r="G20" i="33"/>
  <c r="G21" i="33"/>
  <c r="G22" i="33"/>
  <c r="G23" i="33"/>
  <c r="G24" i="33"/>
  <c r="G25" i="33"/>
  <c r="G26" i="33"/>
  <c r="G27" i="33"/>
  <c r="G28" i="33"/>
  <c r="G29" i="33"/>
  <c r="G30" i="33"/>
  <c r="G31" i="33"/>
  <c r="G32" i="33"/>
  <c r="G33" i="33"/>
  <c r="G34" i="33"/>
  <c r="G35" i="33"/>
  <c r="G37" i="33"/>
  <c r="G38" i="33"/>
  <c r="G39" i="33"/>
  <c r="G40" i="33"/>
  <c r="G41" i="33"/>
  <c r="G42" i="33"/>
  <c r="G43" i="33"/>
  <c r="G44" i="33"/>
  <c r="G45" i="33"/>
  <c r="G46" i="33"/>
  <c r="G47" i="33"/>
  <c r="G48" i="33"/>
  <c r="G50" i="33"/>
  <c r="G51" i="33"/>
  <c r="G52" i="33"/>
  <c r="G53" i="33"/>
  <c r="G54" i="33"/>
  <c r="G55" i="33"/>
  <c r="G56" i="33"/>
  <c r="G57" i="33"/>
  <c r="G58" i="33"/>
  <c r="G59" i="33"/>
  <c r="G60" i="33"/>
  <c r="G62" i="33"/>
  <c r="G63" i="33"/>
  <c r="G64" i="33"/>
  <c r="G65" i="33"/>
  <c r="G66" i="33"/>
  <c r="G67" i="33"/>
  <c r="G68" i="33"/>
  <c r="G69" i="33"/>
  <c r="G71" i="33"/>
  <c r="G72" i="33"/>
  <c r="G73" i="33"/>
  <c r="G74" i="33"/>
  <c r="G75" i="33"/>
  <c r="G76" i="33"/>
  <c r="G77" i="33"/>
  <c r="G78" i="33"/>
  <c r="F22" i="33"/>
  <c r="F23" i="33"/>
  <c r="F24" i="33"/>
  <c r="F25" i="33"/>
  <c r="F26" i="33"/>
  <c r="F27" i="33"/>
  <c r="F28" i="33"/>
  <c r="F29" i="33"/>
  <c r="F30" i="33"/>
  <c r="F31" i="33"/>
  <c r="F32" i="33"/>
  <c r="F33" i="33"/>
  <c r="F34" i="33"/>
  <c r="F35" i="33"/>
  <c r="F37" i="33"/>
  <c r="F38" i="33"/>
  <c r="F39" i="33"/>
  <c r="F40" i="33"/>
  <c r="F41" i="33"/>
  <c r="F42" i="33"/>
  <c r="F43" i="33"/>
  <c r="F44" i="33"/>
  <c r="F45" i="33"/>
  <c r="F46" i="33"/>
  <c r="F47" i="33"/>
  <c r="F48" i="33"/>
  <c r="F50" i="33"/>
  <c r="F51" i="33"/>
  <c r="F52" i="33"/>
  <c r="F53" i="33"/>
  <c r="F54" i="33"/>
  <c r="F55" i="33"/>
  <c r="F56" i="33"/>
  <c r="F57" i="33"/>
  <c r="F58" i="33"/>
  <c r="F59" i="33"/>
  <c r="F60" i="33"/>
  <c r="F62" i="33"/>
  <c r="F63" i="33"/>
  <c r="F64" i="33"/>
  <c r="F65" i="33"/>
  <c r="F66" i="33"/>
  <c r="F67" i="33"/>
  <c r="F68" i="33"/>
  <c r="F69" i="33"/>
  <c r="F71" i="33"/>
  <c r="F72" i="33"/>
  <c r="F73" i="33"/>
  <c r="F74" i="33"/>
  <c r="F75" i="33"/>
  <c r="F76" i="33"/>
  <c r="F77" i="33"/>
  <c r="F78" i="33"/>
  <c r="F17" i="33"/>
  <c r="F18" i="33"/>
  <c r="F19" i="33"/>
  <c r="F20" i="33"/>
  <c r="F21" i="33"/>
  <c r="E17" i="33"/>
  <c r="E18" i="33"/>
  <c r="E19" i="33"/>
  <c r="E20" i="33"/>
  <c r="E21" i="33"/>
  <c r="E22" i="33"/>
  <c r="E23" i="33"/>
  <c r="E24" i="33"/>
  <c r="E25" i="33"/>
  <c r="E26" i="33"/>
  <c r="E27" i="33"/>
  <c r="E28" i="33"/>
  <c r="E29" i="33"/>
  <c r="E30" i="33"/>
  <c r="E31" i="33"/>
  <c r="E32" i="33"/>
  <c r="E33" i="33"/>
  <c r="E34" i="33"/>
  <c r="E35" i="33"/>
  <c r="E37" i="33"/>
  <c r="E38" i="33"/>
  <c r="E39" i="33"/>
  <c r="E40" i="33"/>
  <c r="E41" i="33"/>
  <c r="E42" i="33"/>
  <c r="E43" i="33"/>
  <c r="E44" i="33"/>
  <c r="E45" i="33"/>
  <c r="E46" i="33"/>
  <c r="E47" i="33"/>
  <c r="E48" i="33"/>
  <c r="E50" i="33"/>
  <c r="E51" i="33"/>
  <c r="E52" i="33"/>
  <c r="E53" i="33"/>
  <c r="E54" i="33"/>
  <c r="E55" i="33"/>
  <c r="E56" i="33"/>
  <c r="E57" i="33"/>
  <c r="E58" i="33"/>
  <c r="E59" i="33"/>
  <c r="E60" i="33"/>
  <c r="E62" i="33"/>
  <c r="E63" i="33"/>
  <c r="E64" i="33"/>
  <c r="E65" i="33"/>
  <c r="E66" i="33"/>
  <c r="E67" i="33"/>
  <c r="E68" i="33"/>
  <c r="E69" i="33"/>
  <c r="E71" i="33"/>
  <c r="E72" i="33"/>
  <c r="E73" i="33"/>
  <c r="E74" i="33"/>
  <c r="E75" i="33"/>
  <c r="E76" i="33"/>
  <c r="E77" i="33"/>
  <c r="E78" i="33"/>
  <c r="D17" i="33"/>
  <c r="D18" i="33"/>
  <c r="D19" i="33"/>
  <c r="D20" i="33"/>
  <c r="D21" i="33"/>
  <c r="D22" i="33"/>
  <c r="D23" i="33"/>
  <c r="D24" i="33"/>
  <c r="D25" i="33"/>
  <c r="D26" i="33"/>
  <c r="D27" i="33"/>
  <c r="D28" i="33"/>
  <c r="D29" i="33"/>
  <c r="D30" i="33"/>
  <c r="D31" i="33"/>
  <c r="D32" i="33"/>
  <c r="D33" i="33"/>
  <c r="D34" i="33"/>
  <c r="D35" i="33"/>
  <c r="D37" i="33"/>
  <c r="D38" i="33"/>
  <c r="D39" i="33"/>
  <c r="D40" i="33"/>
  <c r="D41" i="33"/>
  <c r="D42" i="33"/>
  <c r="D43" i="33"/>
  <c r="D44" i="33"/>
  <c r="D45" i="33"/>
  <c r="D46" i="33"/>
  <c r="D47" i="33"/>
  <c r="D48" i="33"/>
  <c r="D50" i="33"/>
  <c r="D51" i="33"/>
  <c r="D52" i="33"/>
  <c r="D53" i="33"/>
  <c r="D54" i="33"/>
  <c r="D55" i="33"/>
  <c r="D56" i="33"/>
  <c r="D57" i="33"/>
  <c r="D58" i="33"/>
  <c r="D59" i="33"/>
  <c r="D60" i="33"/>
  <c r="D62" i="33"/>
  <c r="D63" i="33"/>
  <c r="D64" i="33"/>
  <c r="D65" i="33"/>
  <c r="D66" i="33"/>
  <c r="D67" i="33"/>
  <c r="D68" i="33"/>
  <c r="D69" i="33"/>
  <c r="D71" i="33"/>
  <c r="D72" i="33"/>
  <c r="D73" i="33"/>
  <c r="D74" i="33"/>
  <c r="D75" i="33"/>
  <c r="D76" i="33"/>
  <c r="D77" i="33"/>
  <c r="D78" i="33"/>
  <c r="B17" i="33"/>
  <c r="B18" i="33"/>
  <c r="B19" i="33"/>
  <c r="B20" i="33"/>
  <c r="B21" i="33"/>
  <c r="B22" i="33"/>
  <c r="B23" i="33"/>
  <c r="B24" i="33"/>
  <c r="B25" i="33"/>
  <c r="B26" i="33"/>
  <c r="B27" i="33"/>
  <c r="B28" i="33"/>
  <c r="B29" i="33"/>
  <c r="B30" i="33"/>
  <c r="B31" i="33"/>
  <c r="B32" i="33"/>
  <c r="B33" i="33"/>
  <c r="B34" i="33"/>
  <c r="B35" i="33"/>
  <c r="B37" i="33"/>
  <c r="B38" i="33"/>
  <c r="B39" i="33"/>
  <c r="B40" i="33"/>
  <c r="B41" i="33"/>
  <c r="B42" i="33"/>
  <c r="B43" i="33"/>
  <c r="B44" i="33"/>
  <c r="B45" i="33"/>
  <c r="B46" i="33"/>
  <c r="B47" i="33"/>
  <c r="B48" i="33"/>
  <c r="B50" i="33"/>
  <c r="B51" i="33"/>
  <c r="B52" i="33"/>
  <c r="B53" i="33"/>
  <c r="B54" i="33"/>
  <c r="B55" i="33"/>
  <c r="B56" i="33"/>
  <c r="B57" i="33"/>
  <c r="B58" i="33"/>
  <c r="B59" i="33"/>
  <c r="B60" i="33"/>
  <c r="B62" i="33"/>
  <c r="B63" i="33"/>
  <c r="B64" i="33"/>
  <c r="B65" i="33"/>
  <c r="B66" i="33"/>
  <c r="B67" i="33"/>
  <c r="B68" i="33"/>
  <c r="B69" i="33"/>
  <c r="B71" i="33"/>
  <c r="B72" i="33"/>
  <c r="B73" i="33"/>
  <c r="B74" i="33"/>
  <c r="B75" i="33"/>
  <c r="B76" i="33"/>
  <c r="B77" i="33"/>
  <c r="B78" i="33"/>
  <c r="A73" i="33"/>
  <c r="A74" i="33"/>
  <c r="A75" i="33"/>
  <c r="A76" i="33"/>
  <c r="A77" i="33"/>
  <c r="A78" i="33"/>
  <c r="A64" i="33"/>
  <c r="A65" i="33"/>
  <c r="A66" i="33"/>
  <c r="A67" i="33"/>
  <c r="A68" i="33"/>
  <c r="A69" i="33"/>
  <c r="A63" i="33"/>
  <c r="A62" i="33"/>
  <c r="A52" i="33"/>
  <c r="A53" i="33"/>
  <c r="A54" i="33"/>
  <c r="A55" i="33"/>
  <c r="A56" i="33"/>
  <c r="A57" i="33"/>
  <c r="A58" i="33"/>
  <c r="A59" i="33"/>
  <c r="A60" i="33"/>
  <c r="A45" i="33"/>
  <c r="A46" i="33"/>
  <c r="A47" i="33"/>
  <c r="A48" i="33"/>
  <c r="A38" i="33"/>
  <c r="A39" i="33"/>
  <c r="A40" i="33"/>
  <c r="A41" i="33"/>
  <c r="A42" i="33"/>
  <c r="A43" i="33"/>
  <c r="A44" i="33"/>
  <c r="A37" i="33"/>
  <c r="A24" i="33"/>
  <c r="A25" i="33"/>
  <c r="A26" i="33"/>
  <c r="A27" i="33"/>
  <c r="A28" i="33"/>
  <c r="A29" i="33"/>
  <c r="A30" i="33"/>
  <c r="A31" i="33"/>
  <c r="A32" i="33"/>
  <c r="A33" i="33"/>
  <c r="A34" i="33"/>
  <c r="A35" i="33"/>
  <c r="A19" i="33"/>
  <c r="A20" i="33"/>
  <c r="A21" i="33"/>
  <c r="A22" i="33"/>
  <c r="A23" i="33"/>
  <c r="K13" i="53" l="1"/>
  <c r="S13" i="53"/>
  <c r="AA13" i="53"/>
  <c r="B13" i="53"/>
  <c r="O13" i="53"/>
  <c r="L13" i="53"/>
  <c r="T13" i="53"/>
  <c r="AB13" i="53"/>
  <c r="M13" i="53"/>
  <c r="U13" i="53"/>
  <c r="N13" i="53"/>
  <c r="V13" i="53"/>
  <c r="G13" i="53"/>
  <c r="W13" i="53"/>
  <c r="F13" i="53"/>
  <c r="H13" i="53"/>
  <c r="P13" i="53"/>
  <c r="X13" i="53"/>
  <c r="I13" i="53"/>
  <c r="Q13" i="53"/>
  <c r="Y13" i="53"/>
  <c r="J13" i="53"/>
  <c r="R13" i="53"/>
  <c r="Z13" i="53"/>
  <c r="S13" i="52"/>
  <c r="X13" i="52"/>
  <c r="AB13" i="52"/>
  <c r="U13" i="52"/>
  <c r="N13" i="52"/>
  <c r="Y13" i="52"/>
  <c r="Z13" i="52"/>
  <c r="AA13" i="52"/>
  <c r="F13" i="52"/>
  <c r="V13" i="52"/>
  <c r="Q13" i="52"/>
  <c r="R13" i="52"/>
  <c r="K13" i="52"/>
  <c r="T13" i="52"/>
  <c r="L13" i="52"/>
  <c r="I13" i="52"/>
  <c r="O13" i="52"/>
  <c r="W13" i="52"/>
  <c r="M13" i="52"/>
  <c r="J13" i="52"/>
  <c r="P13" i="52"/>
  <c r="H13" i="52"/>
  <c r="G13" i="52"/>
  <c r="B13" i="52"/>
  <c r="F4" i="53" l="1"/>
  <c r="F4" i="50"/>
  <c r="F4" i="51"/>
  <c r="H9" i="42"/>
  <c r="G9" i="42"/>
  <c r="E9" i="42"/>
  <c r="D9" i="42"/>
  <c r="C9" i="42"/>
  <c r="A64" i="42"/>
  <c r="A55" i="42"/>
  <c r="B65" i="42"/>
  <c r="A43" i="42"/>
  <c r="B44" i="42"/>
  <c r="A30" i="42"/>
  <c r="B9" i="42" l="1"/>
  <c r="A8" i="42"/>
  <c r="Z6" i="53" l="1"/>
  <c r="Y6" i="53"/>
  <c r="X6" i="53"/>
  <c r="W6" i="53"/>
  <c r="U6" i="53"/>
  <c r="T6" i="53"/>
  <c r="S6" i="53"/>
  <c r="R6" i="53"/>
  <c r="Q6" i="53"/>
  <c r="M6" i="53"/>
  <c r="L6" i="53"/>
  <c r="K6" i="53"/>
  <c r="J6" i="53"/>
  <c r="I6" i="53"/>
  <c r="H6" i="53"/>
  <c r="G6" i="53"/>
  <c r="AB5" i="53"/>
  <c r="AA5" i="53"/>
  <c r="Y5" i="53"/>
  <c r="X5" i="53"/>
  <c r="W5" i="53"/>
  <c r="V5" i="53"/>
  <c r="U5" i="53"/>
  <c r="T5" i="53"/>
  <c r="S5" i="53"/>
  <c r="R5" i="53"/>
  <c r="Q5" i="53"/>
  <c r="P5" i="53"/>
  <c r="O5" i="53"/>
  <c r="N5" i="53"/>
  <c r="M5" i="53"/>
  <c r="L5" i="53"/>
  <c r="K5" i="53"/>
  <c r="J5" i="53"/>
  <c r="I5" i="53"/>
  <c r="H5" i="53"/>
  <c r="G5" i="53"/>
  <c r="Z6" i="52"/>
  <c r="Y6" i="52"/>
  <c r="X6" i="52"/>
  <c r="W6" i="52"/>
  <c r="U6" i="52"/>
  <c r="T6" i="52"/>
  <c r="S6" i="52"/>
  <c r="R6" i="52"/>
  <c r="Q6" i="52"/>
  <c r="M6" i="52"/>
  <c r="L6" i="52"/>
  <c r="K6" i="52"/>
  <c r="J6" i="52"/>
  <c r="I6" i="52"/>
  <c r="H6" i="52"/>
  <c r="G6" i="52"/>
  <c r="Y5" i="52"/>
  <c r="X5" i="52"/>
  <c r="W5" i="52"/>
  <c r="V5" i="52"/>
  <c r="U5" i="52"/>
  <c r="T5" i="52"/>
  <c r="S5" i="52"/>
  <c r="R5" i="52"/>
  <c r="Q5" i="52"/>
  <c r="P5" i="52"/>
  <c r="O5" i="52"/>
  <c r="N5" i="52"/>
  <c r="M5" i="52"/>
  <c r="L5" i="52"/>
  <c r="K5" i="52"/>
  <c r="J5" i="52"/>
  <c r="I5" i="52"/>
  <c r="H5" i="52"/>
  <c r="G5" i="52"/>
  <c r="F4" i="52"/>
  <c r="A71" i="51"/>
  <c r="A70" i="51"/>
  <c r="A61" i="51"/>
  <c r="A50" i="51"/>
  <c r="A49" i="51"/>
  <c r="A36" i="51"/>
  <c r="AB15" i="51"/>
  <c r="AA15" i="51"/>
  <c r="Z15" i="51"/>
  <c r="Y15" i="51"/>
  <c r="X15" i="51"/>
  <c r="W15" i="51"/>
  <c r="V15" i="51"/>
  <c r="U15" i="51"/>
  <c r="T15" i="51"/>
  <c r="S15" i="51"/>
  <c r="R15" i="51"/>
  <c r="Q15" i="51"/>
  <c r="P15" i="51"/>
  <c r="O15" i="51"/>
  <c r="N15" i="51"/>
  <c r="M15" i="51"/>
  <c r="L15" i="51"/>
  <c r="K15" i="51"/>
  <c r="J15" i="51"/>
  <c r="I15" i="51"/>
  <c r="H15" i="51"/>
  <c r="G15" i="51"/>
  <c r="F15" i="51"/>
  <c r="E15" i="51"/>
  <c r="D15" i="51"/>
  <c r="B15" i="51"/>
  <c r="A15" i="51"/>
  <c r="A14" i="51"/>
  <c r="Z6" i="51"/>
  <c r="Y6" i="51"/>
  <c r="X6" i="51"/>
  <c r="W6" i="51"/>
  <c r="U6" i="51"/>
  <c r="T6" i="51"/>
  <c r="S6" i="51"/>
  <c r="R6" i="51"/>
  <c r="Q6" i="51"/>
  <c r="M6" i="51"/>
  <c r="L6" i="51"/>
  <c r="K6" i="51"/>
  <c r="J6" i="51"/>
  <c r="I6" i="51"/>
  <c r="H6" i="51"/>
  <c r="G6" i="51"/>
  <c r="AB5" i="51"/>
  <c r="AA5" i="51"/>
  <c r="Y5" i="51"/>
  <c r="X5" i="51"/>
  <c r="W5" i="51"/>
  <c r="V5" i="51"/>
  <c r="U5" i="51"/>
  <c r="T5" i="51"/>
  <c r="S5" i="51"/>
  <c r="R5" i="51"/>
  <c r="Q5" i="51"/>
  <c r="P5" i="51"/>
  <c r="O5" i="51"/>
  <c r="N5" i="51"/>
  <c r="M5" i="51"/>
  <c r="L5" i="51"/>
  <c r="K5" i="51"/>
  <c r="J5" i="51"/>
  <c r="I5" i="51"/>
  <c r="H5" i="51"/>
  <c r="G5" i="51"/>
  <c r="X6" i="50"/>
  <c r="Y6" i="50"/>
  <c r="Z6" i="50"/>
  <c r="W6" i="50"/>
  <c r="R6" i="50"/>
  <c r="S6" i="50"/>
  <c r="T6" i="50"/>
  <c r="U6" i="50"/>
  <c r="Q6" i="50"/>
  <c r="H6" i="50"/>
  <c r="I6" i="50"/>
  <c r="J6" i="50"/>
  <c r="K6" i="50"/>
  <c r="L6" i="50"/>
  <c r="M6" i="50"/>
  <c r="G6" i="50"/>
  <c r="AB5" i="50"/>
  <c r="AA5" i="50"/>
  <c r="U5" i="50"/>
  <c r="V5" i="50"/>
  <c r="W5" i="50"/>
  <c r="X5" i="50"/>
  <c r="Y5" i="50"/>
  <c r="H5" i="50"/>
  <c r="I5" i="50"/>
  <c r="J5" i="50"/>
  <c r="K5" i="50"/>
  <c r="L5" i="50"/>
  <c r="M5" i="50"/>
  <c r="N5" i="50"/>
  <c r="O5" i="50"/>
  <c r="P5" i="50"/>
  <c r="Q5" i="50"/>
  <c r="R5" i="50"/>
  <c r="S5" i="50"/>
  <c r="T5" i="50"/>
  <c r="G5" i="50"/>
  <c r="A71" i="50"/>
  <c r="A70" i="50"/>
  <c r="A61" i="50"/>
  <c r="A50" i="50"/>
  <c r="A49" i="50"/>
  <c r="A36" i="50"/>
  <c r="AB15" i="50"/>
  <c r="AA15" i="50"/>
  <c r="Z15" i="50"/>
  <c r="Y15" i="50"/>
  <c r="X15" i="50"/>
  <c r="W15" i="50"/>
  <c r="V15" i="50"/>
  <c r="U15" i="50"/>
  <c r="T15" i="50"/>
  <c r="S15" i="50"/>
  <c r="R15" i="50"/>
  <c r="Q15" i="50"/>
  <c r="P15" i="50"/>
  <c r="O15" i="50"/>
  <c r="N15" i="50"/>
  <c r="M15" i="50"/>
  <c r="L15" i="50"/>
  <c r="K15" i="50"/>
  <c r="J15" i="50"/>
  <c r="I15" i="50"/>
  <c r="H15" i="50"/>
  <c r="G15" i="50"/>
  <c r="F15" i="50"/>
  <c r="E15" i="50"/>
  <c r="D15" i="50"/>
  <c r="B15" i="50"/>
  <c r="A15" i="50"/>
  <c r="A14" i="50"/>
  <c r="I13" i="51" l="1"/>
  <c r="M8" i="44" s="1"/>
  <c r="O8" i="44" s="1"/>
  <c r="L13" i="51"/>
  <c r="M12" i="44" s="1"/>
  <c r="O12" i="44" s="1"/>
  <c r="T13" i="51"/>
  <c r="M21" i="44" s="1"/>
  <c r="N21" i="44" s="1"/>
  <c r="AB13" i="51"/>
  <c r="AB8" i="51" s="1"/>
  <c r="H13" i="50"/>
  <c r="H8" i="50" s="1"/>
  <c r="X13" i="50"/>
  <c r="X9" i="50" s="1"/>
  <c r="P13" i="51"/>
  <c r="M16" i="44" s="1"/>
  <c r="N16" i="44" s="1"/>
  <c r="X13" i="51"/>
  <c r="X8" i="51" s="1"/>
  <c r="Q13" i="50"/>
  <c r="Q17" i="44" s="1"/>
  <c r="N13" i="50"/>
  <c r="Q14" i="44" s="1"/>
  <c r="R14" i="44" s="1"/>
  <c r="O13" i="51"/>
  <c r="O8" i="51" s="1"/>
  <c r="M22" i="43"/>
  <c r="O22" i="43" s="1"/>
  <c r="M9" i="43"/>
  <c r="N9" i="43" s="1"/>
  <c r="M18" i="43"/>
  <c r="N18" i="43" s="1"/>
  <c r="R13" i="50"/>
  <c r="Q18" i="44" s="1"/>
  <c r="M13" i="51"/>
  <c r="M13" i="44" s="1"/>
  <c r="O13" i="44" s="1"/>
  <c r="U13" i="51"/>
  <c r="M22" i="44" s="1"/>
  <c r="O22" i="44" s="1"/>
  <c r="Y13" i="50"/>
  <c r="Q26" i="44" s="1"/>
  <c r="I13" i="50"/>
  <c r="Q8" i="44" s="1"/>
  <c r="Z13" i="50"/>
  <c r="V13" i="50"/>
  <c r="F13" i="50"/>
  <c r="Q5" i="44" s="1"/>
  <c r="R5" i="44" s="1"/>
  <c r="G13" i="51"/>
  <c r="M6" i="44" s="1"/>
  <c r="N6" i="44" s="1"/>
  <c r="H13" i="51"/>
  <c r="H9" i="51" s="1"/>
  <c r="J13" i="50"/>
  <c r="Q10" i="44" s="1"/>
  <c r="AA13" i="50"/>
  <c r="W13" i="51"/>
  <c r="M24" i="44" s="1"/>
  <c r="O24" i="44" s="1"/>
  <c r="P13" i="50"/>
  <c r="J13" i="51"/>
  <c r="M10" i="44" s="1"/>
  <c r="O10" i="44" s="1"/>
  <c r="R13" i="51"/>
  <c r="M18" i="44" s="1"/>
  <c r="N18" i="44" s="1"/>
  <c r="Z13" i="51"/>
  <c r="M27" i="44" s="1"/>
  <c r="O27" i="44" s="1"/>
  <c r="Y13" i="51"/>
  <c r="M26" i="44" s="1"/>
  <c r="N26" i="44" s="1"/>
  <c r="Q13" i="51"/>
  <c r="M17" i="44" s="1"/>
  <c r="O17" i="44" s="1"/>
  <c r="F13" i="51"/>
  <c r="M5" i="44" s="1"/>
  <c r="N5" i="44" s="1"/>
  <c r="V13" i="51"/>
  <c r="V8" i="51" s="1"/>
  <c r="N13" i="51"/>
  <c r="M14" i="44" s="1"/>
  <c r="N14" i="44" s="1"/>
  <c r="M13" i="43"/>
  <c r="X8" i="53"/>
  <c r="M27" i="43"/>
  <c r="B13" i="51"/>
  <c r="G5" i="42" s="1"/>
  <c r="K13" i="51"/>
  <c r="M11" i="44" s="1"/>
  <c r="S13" i="51"/>
  <c r="AA13" i="51"/>
  <c r="G13" i="50"/>
  <c r="Q6" i="44" s="1"/>
  <c r="O13" i="50"/>
  <c r="Q15" i="44" s="1"/>
  <c r="R15" i="44" s="1"/>
  <c r="W13" i="50"/>
  <c r="W9" i="50" s="1"/>
  <c r="L13" i="50"/>
  <c r="Q12" i="44" s="1"/>
  <c r="T13" i="50"/>
  <c r="Q21" i="44" s="1"/>
  <c r="M13" i="50"/>
  <c r="B13" i="50"/>
  <c r="H5" i="42" s="1"/>
  <c r="K13" i="50"/>
  <c r="S13" i="50"/>
  <c r="U13" i="50"/>
  <c r="AB13" i="50"/>
  <c r="J9" i="53"/>
  <c r="K5" i="42"/>
  <c r="J5" i="42"/>
  <c r="A71" i="49"/>
  <c r="A70" i="49"/>
  <c r="A61" i="49"/>
  <c r="A50" i="49"/>
  <c r="A49" i="49"/>
  <c r="A36" i="49"/>
  <c r="AB15" i="49"/>
  <c r="AA15" i="49"/>
  <c r="Z15" i="49"/>
  <c r="Y15" i="49"/>
  <c r="X15" i="49"/>
  <c r="W15" i="49"/>
  <c r="V15" i="49"/>
  <c r="U15" i="49"/>
  <c r="T15" i="49"/>
  <c r="S15" i="49"/>
  <c r="R15" i="49"/>
  <c r="Q15" i="49"/>
  <c r="P15" i="49"/>
  <c r="O15" i="49"/>
  <c r="N15" i="49"/>
  <c r="M15" i="49"/>
  <c r="L15" i="49"/>
  <c r="K15" i="49"/>
  <c r="J15" i="49"/>
  <c r="I15" i="49"/>
  <c r="H15" i="49"/>
  <c r="G15" i="49"/>
  <c r="F15" i="49"/>
  <c r="E15" i="49"/>
  <c r="D15" i="49"/>
  <c r="B15" i="49"/>
  <c r="A15" i="49"/>
  <c r="A14" i="49"/>
  <c r="Z6" i="49"/>
  <c r="Y6" i="49"/>
  <c r="X6" i="49"/>
  <c r="W6" i="49"/>
  <c r="U6" i="49"/>
  <c r="T6" i="49"/>
  <c r="S6" i="49"/>
  <c r="R6" i="49"/>
  <c r="Q6" i="49"/>
  <c r="M6" i="49"/>
  <c r="L6" i="49"/>
  <c r="K6" i="49"/>
  <c r="J6" i="49"/>
  <c r="I6" i="49"/>
  <c r="H6" i="49"/>
  <c r="G6" i="49"/>
  <c r="Y5" i="49"/>
  <c r="X5" i="49"/>
  <c r="W5" i="49"/>
  <c r="V5" i="49"/>
  <c r="U5" i="49"/>
  <c r="T5" i="49"/>
  <c r="S5" i="49"/>
  <c r="R5" i="49"/>
  <c r="Q5" i="49"/>
  <c r="P5" i="49"/>
  <c r="O5" i="49"/>
  <c r="N5" i="49"/>
  <c r="M5" i="49"/>
  <c r="L5" i="49"/>
  <c r="K5" i="49"/>
  <c r="J5" i="49"/>
  <c r="I5" i="49"/>
  <c r="H5" i="49"/>
  <c r="G5" i="49"/>
  <c r="F4" i="49"/>
  <c r="D41" i="47"/>
  <c r="D51" i="47"/>
  <c r="E51" i="47"/>
  <c r="E50" i="47"/>
  <c r="E49" i="47"/>
  <c r="E48" i="47"/>
  <c r="E47" i="47"/>
  <c r="E46" i="47"/>
  <c r="E45" i="47"/>
  <c r="E44" i="47"/>
  <c r="E43" i="47"/>
  <c r="E42" i="47"/>
  <c r="E41" i="47"/>
  <c r="E40" i="47"/>
  <c r="E39" i="47"/>
  <c r="E38" i="47"/>
  <c r="E37" i="47"/>
  <c r="E36" i="47"/>
  <c r="E35" i="47"/>
  <c r="E34" i="47"/>
  <c r="E33" i="47"/>
  <c r="E32" i="47"/>
  <c r="E31" i="47"/>
  <c r="E30" i="47"/>
  <c r="E29" i="47"/>
  <c r="E28" i="47"/>
  <c r="E27" i="47"/>
  <c r="E26" i="47"/>
  <c r="E25" i="47"/>
  <c r="E24" i="47"/>
  <c r="E23" i="47"/>
  <c r="E22" i="47"/>
  <c r="E21" i="47"/>
  <c r="F51" i="47"/>
  <c r="F50" i="47"/>
  <c r="F49" i="47"/>
  <c r="F48" i="47"/>
  <c r="F47" i="47"/>
  <c r="F46" i="47"/>
  <c r="F45" i="47"/>
  <c r="F44" i="47"/>
  <c r="F43" i="47"/>
  <c r="F42" i="47"/>
  <c r="F41" i="47"/>
  <c r="F40" i="47"/>
  <c r="F39" i="47"/>
  <c r="F38" i="47"/>
  <c r="F37" i="47"/>
  <c r="F36" i="47"/>
  <c r="F35" i="47"/>
  <c r="F34" i="47"/>
  <c r="F33" i="47"/>
  <c r="F32" i="47"/>
  <c r="F31" i="47"/>
  <c r="F30" i="47"/>
  <c r="F29" i="47"/>
  <c r="F28" i="47"/>
  <c r="F27" i="47"/>
  <c r="F26" i="47"/>
  <c r="F25" i="47"/>
  <c r="F24" i="47"/>
  <c r="F23" i="47"/>
  <c r="F22" i="47"/>
  <c r="F21" i="47"/>
  <c r="C50" i="47"/>
  <c r="C49" i="47"/>
  <c r="C48" i="47"/>
  <c r="C47" i="47"/>
  <c r="C46" i="47"/>
  <c r="C45" i="47"/>
  <c r="C44" i="47"/>
  <c r="C43" i="47"/>
  <c r="C42" i="47"/>
  <c r="C41" i="47"/>
  <c r="C40" i="47"/>
  <c r="C39" i="47"/>
  <c r="C38" i="47"/>
  <c r="C37" i="47"/>
  <c r="C36" i="47"/>
  <c r="C35" i="47"/>
  <c r="C34" i="47"/>
  <c r="C33" i="47"/>
  <c r="C32" i="47"/>
  <c r="C31" i="47"/>
  <c r="C30" i="47"/>
  <c r="C29" i="47"/>
  <c r="C28" i="47"/>
  <c r="C27" i="47"/>
  <c r="C26" i="47"/>
  <c r="C25" i="47"/>
  <c r="C24" i="47"/>
  <c r="C23" i="47"/>
  <c r="C21" i="47"/>
  <c r="D50" i="47"/>
  <c r="D49" i="47"/>
  <c r="D48" i="47"/>
  <c r="D47" i="47"/>
  <c r="D46" i="47"/>
  <c r="D45" i="47"/>
  <c r="D44" i="47"/>
  <c r="D43" i="47"/>
  <c r="D42" i="47"/>
  <c r="D40" i="47"/>
  <c r="D39" i="47"/>
  <c r="D38" i="47"/>
  <c r="D37" i="47"/>
  <c r="D36" i="47"/>
  <c r="D35" i="47"/>
  <c r="D34" i="47"/>
  <c r="D33" i="47"/>
  <c r="D32" i="47"/>
  <c r="D31" i="47"/>
  <c r="D30" i="47"/>
  <c r="D29" i="47"/>
  <c r="D28" i="47"/>
  <c r="D27" i="47"/>
  <c r="D26" i="47"/>
  <c r="D25" i="47"/>
  <c r="D24" i="47"/>
  <c r="D23" i="47"/>
  <c r="D21" i="47"/>
  <c r="D22" i="47"/>
  <c r="C22" i="47"/>
  <c r="H13" i="47"/>
  <c r="H11" i="47"/>
  <c r="H7" i="47"/>
  <c r="C14" i="47"/>
  <c r="Q9" i="51" l="1"/>
  <c r="T9" i="51"/>
  <c r="I9" i="51"/>
  <c r="J8" i="50"/>
  <c r="L8" i="51"/>
  <c r="I8" i="51"/>
  <c r="N8" i="51"/>
  <c r="N12" i="44"/>
  <c r="G8" i="50"/>
  <c r="L9" i="51"/>
  <c r="J8" i="51"/>
  <c r="J9" i="51"/>
  <c r="O21" i="44"/>
  <c r="T8" i="51"/>
  <c r="R9" i="51"/>
  <c r="N8" i="50"/>
  <c r="N8" i="44"/>
  <c r="I9" i="50"/>
  <c r="N17" i="44"/>
  <c r="Q8" i="51"/>
  <c r="O18" i="43"/>
  <c r="O18" i="44"/>
  <c r="R8" i="50"/>
  <c r="R9" i="50"/>
  <c r="N13" i="44"/>
  <c r="L8" i="53"/>
  <c r="O9" i="43"/>
  <c r="K9" i="51"/>
  <c r="I8" i="53"/>
  <c r="W9" i="51"/>
  <c r="I9" i="53"/>
  <c r="Z9" i="51"/>
  <c r="N10" i="44"/>
  <c r="P13" i="49"/>
  <c r="G16" i="44" s="1"/>
  <c r="H16" i="44" s="1"/>
  <c r="F8" i="50"/>
  <c r="X8" i="50"/>
  <c r="Q8" i="53"/>
  <c r="O6" i="44"/>
  <c r="G9" i="51"/>
  <c r="Q9" i="53"/>
  <c r="G8" i="51"/>
  <c r="L9" i="53"/>
  <c r="P8" i="51"/>
  <c r="X13" i="49"/>
  <c r="X8" i="49" s="1"/>
  <c r="H13" i="49"/>
  <c r="H9" i="49" s="1"/>
  <c r="G9" i="50"/>
  <c r="T8" i="50"/>
  <c r="R8" i="51"/>
  <c r="T9" i="50"/>
  <c r="T8" i="53"/>
  <c r="T9" i="53"/>
  <c r="M25" i="44"/>
  <c r="O25" i="44" s="1"/>
  <c r="Q7" i="44"/>
  <c r="R7" i="44" s="1"/>
  <c r="L9" i="50"/>
  <c r="O8" i="50"/>
  <c r="X9" i="51"/>
  <c r="N22" i="44"/>
  <c r="M30" i="44"/>
  <c r="N30" i="44" s="1"/>
  <c r="N22" i="43"/>
  <c r="H9" i="50"/>
  <c r="L8" i="50"/>
  <c r="Y8" i="51"/>
  <c r="N24" i="44"/>
  <c r="Q25" i="44"/>
  <c r="S25" i="44" s="1"/>
  <c r="I8" i="50"/>
  <c r="M23" i="44"/>
  <c r="N23" i="44" s="1"/>
  <c r="V13" i="49"/>
  <c r="Y9" i="53"/>
  <c r="AB8" i="50"/>
  <c r="Q30" i="44"/>
  <c r="R30" i="44" s="1"/>
  <c r="W8" i="50"/>
  <c r="Q24" i="44"/>
  <c r="Z9" i="50"/>
  <c r="Q27" i="44"/>
  <c r="S27" i="44" s="1"/>
  <c r="U8" i="50"/>
  <c r="Q22" i="44"/>
  <c r="AA8" i="50"/>
  <c r="Q28" i="44"/>
  <c r="R28" i="44" s="1"/>
  <c r="R8" i="44"/>
  <c r="S8" i="44"/>
  <c r="S9" i="50"/>
  <c r="Q20" i="44"/>
  <c r="R6" i="44"/>
  <c r="S6" i="44"/>
  <c r="S10" i="44"/>
  <c r="R10" i="44"/>
  <c r="S26" i="44"/>
  <c r="R26" i="44"/>
  <c r="S17" i="44"/>
  <c r="R17" i="44"/>
  <c r="J9" i="50"/>
  <c r="U8" i="51"/>
  <c r="M15" i="44"/>
  <c r="N15" i="44" s="1"/>
  <c r="K13" i="49"/>
  <c r="G11" i="44" s="1"/>
  <c r="S13" i="49"/>
  <c r="G20" i="44" s="1"/>
  <c r="AA13" i="49"/>
  <c r="Y9" i="50"/>
  <c r="Q9" i="50"/>
  <c r="H8" i="51"/>
  <c r="U9" i="51"/>
  <c r="M9" i="50"/>
  <c r="Q13" i="44"/>
  <c r="R18" i="44"/>
  <c r="S18" i="44"/>
  <c r="T13" i="49"/>
  <c r="G21" i="44" s="1"/>
  <c r="I13" i="49"/>
  <c r="G8" i="44" s="1"/>
  <c r="Y13" i="49"/>
  <c r="G26" i="44" s="1"/>
  <c r="N13" i="49"/>
  <c r="Y8" i="50"/>
  <c r="Q8" i="50"/>
  <c r="M9" i="51"/>
  <c r="S21" i="44"/>
  <c r="R21" i="44"/>
  <c r="M7" i="44"/>
  <c r="O7" i="44" s="1"/>
  <c r="K9" i="50"/>
  <c r="Q11" i="44"/>
  <c r="L13" i="49"/>
  <c r="G12" i="44" s="1"/>
  <c r="AB13" i="49"/>
  <c r="Q13" i="49"/>
  <c r="G17" i="44" s="1"/>
  <c r="F13" i="49"/>
  <c r="M13" i="49"/>
  <c r="G13" i="44" s="1"/>
  <c r="U13" i="49"/>
  <c r="G22" i="44" s="1"/>
  <c r="J13" i="49"/>
  <c r="G10" i="44" s="1"/>
  <c r="R13" i="49"/>
  <c r="G18" i="44" s="1"/>
  <c r="Z13" i="49"/>
  <c r="G13" i="49"/>
  <c r="G6" i="44" s="1"/>
  <c r="O13" i="49"/>
  <c r="W13" i="49"/>
  <c r="G24" i="44" s="1"/>
  <c r="W8" i="51"/>
  <c r="M8" i="51"/>
  <c r="Y8" i="53"/>
  <c r="S12" i="44"/>
  <c r="R12" i="44"/>
  <c r="F8" i="51"/>
  <c r="P8" i="50"/>
  <c r="Q16" i="44"/>
  <c r="R16" i="44" s="1"/>
  <c r="V8" i="50"/>
  <c r="Q23" i="44"/>
  <c r="R23" i="44" s="1"/>
  <c r="B13" i="49"/>
  <c r="E5" i="42" s="1"/>
  <c r="O26" i="44"/>
  <c r="Y9" i="51"/>
  <c r="K8" i="51"/>
  <c r="X9" i="52"/>
  <c r="I26" i="43"/>
  <c r="M9" i="52"/>
  <c r="I14" i="43"/>
  <c r="P8" i="52"/>
  <c r="I17" i="43"/>
  <c r="J17" i="43" s="1"/>
  <c r="K8" i="52"/>
  <c r="I12" i="43"/>
  <c r="W9" i="52"/>
  <c r="I25" i="43"/>
  <c r="L8" i="52"/>
  <c r="I13" i="43"/>
  <c r="U8" i="52"/>
  <c r="I23" i="43"/>
  <c r="N8" i="52"/>
  <c r="I15" i="43"/>
  <c r="J15" i="43" s="1"/>
  <c r="H8" i="52"/>
  <c r="I8" i="43"/>
  <c r="T8" i="52"/>
  <c r="I22" i="43"/>
  <c r="Q9" i="52"/>
  <c r="I18" i="43"/>
  <c r="AB8" i="52"/>
  <c r="I31" i="43"/>
  <c r="J31" i="43" s="1"/>
  <c r="AA8" i="52"/>
  <c r="I29" i="43"/>
  <c r="J29" i="43" s="1"/>
  <c r="I8" i="52"/>
  <c r="I9" i="43"/>
  <c r="R9" i="52"/>
  <c r="I19" i="43"/>
  <c r="V8" i="52"/>
  <c r="I24" i="43"/>
  <c r="J24" i="43" s="1"/>
  <c r="J9" i="52"/>
  <c r="I11" i="43"/>
  <c r="Y8" i="52"/>
  <c r="I27" i="43"/>
  <c r="O8" i="52"/>
  <c r="I16" i="43"/>
  <c r="J16" i="43" s="1"/>
  <c r="S8" i="52"/>
  <c r="I21" i="43"/>
  <c r="Z9" i="52"/>
  <c r="I28" i="43"/>
  <c r="K28" i="43" s="1"/>
  <c r="F8" i="52"/>
  <c r="I6" i="43"/>
  <c r="J6" i="43" s="1"/>
  <c r="G8" i="52"/>
  <c r="I7" i="43"/>
  <c r="G8" i="53"/>
  <c r="M7" i="43"/>
  <c r="Z9" i="53"/>
  <c r="M28" i="43"/>
  <c r="O28" i="43" s="1"/>
  <c r="O8" i="53"/>
  <c r="M16" i="43"/>
  <c r="N16" i="43" s="1"/>
  <c r="W9" i="53"/>
  <c r="M25" i="43"/>
  <c r="U8" i="53"/>
  <c r="M23" i="43"/>
  <c r="H9" i="53"/>
  <c r="M8" i="43"/>
  <c r="M8" i="53"/>
  <c r="M14" i="43"/>
  <c r="P8" i="53"/>
  <c r="M17" i="43"/>
  <c r="N17" i="43" s="1"/>
  <c r="S9" i="53"/>
  <c r="M21" i="43"/>
  <c r="J8" i="53"/>
  <c r="M11" i="43"/>
  <c r="O27" i="43"/>
  <c r="N27" i="43"/>
  <c r="K8" i="53"/>
  <c r="M12" i="43"/>
  <c r="AB8" i="53"/>
  <c r="M31" i="43"/>
  <c r="N31" i="43" s="1"/>
  <c r="R9" i="53"/>
  <c r="M19" i="43"/>
  <c r="X9" i="53"/>
  <c r="M26" i="43"/>
  <c r="AA8" i="53"/>
  <c r="M29" i="43"/>
  <c r="N29" i="43" s="1"/>
  <c r="V8" i="53"/>
  <c r="M24" i="43"/>
  <c r="N24" i="43" s="1"/>
  <c r="N8" i="53"/>
  <c r="M15" i="43"/>
  <c r="N15" i="43" s="1"/>
  <c r="F8" i="53"/>
  <c r="M6" i="43"/>
  <c r="N6" i="43" s="1"/>
  <c r="N13" i="43"/>
  <c r="O13" i="43"/>
  <c r="AA8" i="51"/>
  <c r="M28" i="44"/>
  <c r="N28" i="44" s="1"/>
  <c r="S9" i="51"/>
  <c r="M20" i="44"/>
  <c r="O11" i="44"/>
  <c r="N11" i="44"/>
  <c r="S8" i="51"/>
  <c r="M8" i="50"/>
  <c r="K8" i="50"/>
  <c r="S8" i="50"/>
  <c r="U9" i="50"/>
  <c r="M9" i="53"/>
  <c r="R8" i="53"/>
  <c r="S8" i="53"/>
  <c r="G9" i="53"/>
  <c r="H8" i="53"/>
  <c r="W8" i="53"/>
  <c r="U9" i="53"/>
  <c r="K9" i="53"/>
  <c r="M8" i="52"/>
  <c r="K9" i="52"/>
  <c r="G9" i="52"/>
  <c r="I9" i="52"/>
  <c r="Y9" i="52"/>
  <c r="R8" i="52"/>
  <c r="W8" i="52"/>
  <c r="Q8" i="52"/>
  <c r="S9" i="52"/>
  <c r="X8" i="52"/>
  <c r="T9" i="52"/>
  <c r="H9" i="52"/>
  <c r="J8" i="52"/>
  <c r="L9" i="52"/>
  <c r="U9" i="52"/>
  <c r="C51" i="47"/>
  <c r="H14" i="47"/>
  <c r="I13" i="47"/>
  <c r="I11" i="47"/>
  <c r="I7" i="47"/>
  <c r="G14" i="47"/>
  <c r="J8" i="49" l="1"/>
  <c r="J9" i="49"/>
  <c r="H8" i="49"/>
  <c r="G7" i="44"/>
  <c r="H7" i="44" s="1"/>
  <c r="G25" i="44"/>
  <c r="I25" i="44" s="1"/>
  <c r="N25" i="44"/>
  <c r="X9" i="49"/>
  <c r="K9" i="49"/>
  <c r="U9" i="49"/>
  <c r="U8" i="49"/>
  <c r="K8" i="49"/>
  <c r="R8" i="49"/>
  <c r="P8" i="49"/>
  <c r="S8" i="49"/>
  <c r="W8" i="49"/>
  <c r="Y8" i="49"/>
  <c r="S9" i="49"/>
  <c r="L9" i="49"/>
  <c r="S7" i="44"/>
  <c r="I9" i="49"/>
  <c r="R25" i="44"/>
  <c r="G8" i="49"/>
  <c r="L8" i="49"/>
  <c r="N7" i="44"/>
  <c r="M9" i="49"/>
  <c r="W9" i="49"/>
  <c r="M8" i="49"/>
  <c r="I17" i="44"/>
  <c r="H17" i="44"/>
  <c r="AB8" i="49"/>
  <c r="G30" i="44"/>
  <c r="H30" i="44" s="1"/>
  <c r="S22" i="44"/>
  <c r="R22" i="44"/>
  <c r="G9" i="49"/>
  <c r="Y9" i="49"/>
  <c r="I8" i="49"/>
  <c r="H24" i="44"/>
  <c r="I24" i="44"/>
  <c r="F8" i="49"/>
  <c r="G5" i="44"/>
  <c r="H5" i="44" s="1"/>
  <c r="N8" i="49"/>
  <c r="G14" i="44"/>
  <c r="H14" i="44" s="1"/>
  <c r="H6" i="44"/>
  <c r="I6" i="44"/>
  <c r="I12" i="44"/>
  <c r="H12" i="44"/>
  <c r="R11" i="44"/>
  <c r="S11" i="44"/>
  <c r="R20" i="44"/>
  <c r="S20" i="44"/>
  <c r="R9" i="49"/>
  <c r="H10" i="44"/>
  <c r="I10" i="44"/>
  <c r="H20" i="44"/>
  <c r="I20" i="44"/>
  <c r="O8" i="49"/>
  <c r="G15" i="44"/>
  <c r="H15" i="44" s="1"/>
  <c r="I21" i="44"/>
  <c r="H21" i="44"/>
  <c r="AA8" i="49"/>
  <c r="G28" i="44"/>
  <c r="H28" i="44" s="1"/>
  <c r="H22" i="44"/>
  <c r="I22" i="44"/>
  <c r="R13" i="44"/>
  <c r="S13" i="44"/>
  <c r="H11" i="44"/>
  <c r="I11" i="44"/>
  <c r="S24" i="44"/>
  <c r="R24" i="44"/>
  <c r="I26" i="44"/>
  <c r="H26" i="44"/>
  <c r="I8" i="44"/>
  <c r="H8" i="44"/>
  <c r="Z9" i="49"/>
  <c r="G27" i="44"/>
  <c r="I27" i="44" s="1"/>
  <c r="V8" i="49"/>
  <c r="G23" i="44"/>
  <c r="H23" i="44" s="1"/>
  <c r="Q8" i="49"/>
  <c r="H18" i="44"/>
  <c r="I18" i="44"/>
  <c r="Q9" i="49"/>
  <c r="T8" i="49"/>
  <c r="T9" i="49"/>
  <c r="H13" i="44"/>
  <c r="I13" i="44"/>
  <c r="J21" i="43"/>
  <c r="K21" i="43"/>
  <c r="K27" i="43"/>
  <c r="J27" i="43"/>
  <c r="K13" i="43"/>
  <c r="J13" i="43"/>
  <c r="K9" i="43"/>
  <c r="J9" i="43"/>
  <c r="K11" i="43"/>
  <c r="J11" i="43"/>
  <c r="J22" i="43"/>
  <c r="K22" i="43"/>
  <c r="K12" i="43"/>
  <c r="J12" i="43"/>
  <c r="K18" i="43"/>
  <c r="J18" i="43"/>
  <c r="K19" i="43"/>
  <c r="J19" i="43"/>
  <c r="K8" i="43"/>
  <c r="J8" i="43"/>
  <c r="K7" i="43"/>
  <c r="J7" i="43"/>
  <c r="K25" i="43"/>
  <c r="J25" i="43"/>
  <c r="K14" i="43"/>
  <c r="J14" i="43"/>
  <c r="K23" i="43"/>
  <c r="J23" i="43"/>
  <c r="K26" i="43"/>
  <c r="J26" i="43"/>
  <c r="O8" i="43"/>
  <c r="N8" i="43"/>
  <c r="N12" i="43"/>
  <c r="O12" i="43"/>
  <c r="O23" i="43"/>
  <c r="N23" i="43"/>
  <c r="O21" i="43"/>
  <c r="N21" i="43"/>
  <c r="N11" i="43"/>
  <c r="O11" i="43"/>
  <c r="O26" i="43"/>
  <c r="N26" i="43"/>
  <c r="N19" i="43"/>
  <c r="O19" i="43"/>
  <c r="N25" i="43"/>
  <c r="O25" i="43"/>
  <c r="N14" i="43"/>
  <c r="O14" i="43"/>
  <c r="O7" i="43"/>
  <c r="N7" i="43"/>
  <c r="O20" i="44"/>
  <c r="N20" i="44"/>
  <c r="I14" i="47"/>
  <c r="H25" i="44" l="1"/>
  <c r="I7" i="44"/>
  <c r="J7" i="47"/>
  <c r="J13" i="47"/>
  <c r="J11" i="47"/>
  <c r="B5" i="48"/>
  <c r="Z5" i="48"/>
  <c r="Y5" i="48"/>
  <c r="X5" i="48"/>
  <c r="W5" i="48"/>
  <c r="V5" i="48"/>
  <c r="U5" i="48"/>
  <c r="T5" i="48"/>
  <c r="S5" i="48"/>
  <c r="R5" i="48"/>
  <c r="Q5" i="48"/>
  <c r="P5" i="48"/>
  <c r="O5" i="48"/>
  <c r="N5" i="48"/>
  <c r="M5" i="48"/>
  <c r="L5" i="48"/>
  <c r="K5" i="48"/>
  <c r="J5" i="48"/>
  <c r="I5" i="48"/>
  <c r="H5" i="48"/>
  <c r="G5" i="48"/>
  <c r="F5" i="48"/>
  <c r="E5" i="48"/>
  <c r="G16" i="33"/>
  <c r="G17" i="33"/>
  <c r="F16" i="33"/>
  <c r="AB15" i="33"/>
  <c r="AA15" i="33"/>
  <c r="Z15" i="33"/>
  <c r="Y15" i="33"/>
  <c r="X15" i="33"/>
  <c r="W15" i="33"/>
  <c r="V15" i="33"/>
  <c r="U15" i="33"/>
  <c r="T15" i="33"/>
  <c r="S15" i="33"/>
  <c r="R15" i="33"/>
  <c r="Q15" i="33"/>
  <c r="P15" i="33"/>
  <c r="O15" i="33"/>
  <c r="N15" i="33"/>
  <c r="M15" i="33"/>
  <c r="L15" i="33"/>
  <c r="K15" i="33"/>
  <c r="J15" i="33"/>
  <c r="I15" i="33"/>
  <c r="H15" i="33"/>
  <c r="G15" i="33"/>
  <c r="F15" i="33"/>
  <c r="B16" i="33"/>
  <c r="B15" i="33"/>
  <c r="J14" i="47" l="1"/>
  <c r="G13" i="33"/>
  <c r="C6" i="44" s="1"/>
  <c r="P13" i="33"/>
  <c r="K13" i="33"/>
  <c r="C11" i="44" s="1"/>
  <c r="X13" i="33"/>
  <c r="H13" i="33"/>
  <c r="C7" i="44" s="1"/>
  <c r="T13" i="33"/>
  <c r="J13" i="33"/>
  <c r="C10" i="44" s="1"/>
  <c r="R13" i="33"/>
  <c r="Z13" i="33"/>
  <c r="L13" i="33"/>
  <c r="C12" i="44" s="1"/>
  <c r="I13" i="33"/>
  <c r="C8" i="44" s="1"/>
  <c r="Q13" i="33"/>
  <c r="S13" i="33"/>
  <c r="Y13" i="33"/>
  <c r="AB13" i="33"/>
  <c r="B13" i="33"/>
  <c r="D5" i="42" s="1"/>
  <c r="M13" i="33"/>
  <c r="C13" i="44" s="1"/>
  <c r="U13" i="33"/>
  <c r="F13" i="33"/>
  <c r="C5" i="44" s="1"/>
  <c r="N13" i="33"/>
  <c r="C14" i="44" s="1"/>
  <c r="D14" i="44" s="1"/>
  <c r="V13" i="33"/>
  <c r="O13" i="33"/>
  <c r="C15" i="44" s="1"/>
  <c r="D15" i="44" s="1"/>
  <c r="W13" i="33"/>
  <c r="AA13" i="33"/>
  <c r="E16" i="33"/>
  <c r="E15" i="33"/>
  <c r="D16" i="33"/>
  <c r="D15" i="33"/>
  <c r="A72" i="33"/>
  <c r="A71" i="33"/>
  <c r="A70" i="33"/>
  <c r="A61" i="33"/>
  <c r="A51" i="33"/>
  <c r="A50" i="33"/>
  <c r="A49" i="33"/>
  <c r="A36" i="33"/>
  <c r="A16" i="33"/>
  <c r="A17" i="33"/>
  <c r="A18" i="33"/>
  <c r="A15" i="33"/>
  <c r="A14" i="33"/>
  <c r="C24" i="44" l="1"/>
  <c r="C21" i="44"/>
  <c r="C18" i="44"/>
  <c r="E7" i="44"/>
  <c r="D7" i="44"/>
  <c r="C30" i="44"/>
  <c r="D30" i="44" s="1"/>
  <c r="C20" i="44"/>
  <c r="C17" i="44"/>
  <c r="C25" i="44"/>
  <c r="C28" i="44"/>
  <c r="D28" i="44" s="1"/>
  <c r="E8" i="44"/>
  <c r="D8" i="44"/>
  <c r="E11" i="44"/>
  <c r="D11" i="44"/>
  <c r="D10" i="44"/>
  <c r="E10" i="44"/>
  <c r="C23" i="44"/>
  <c r="D23" i="44" s="1"/>
  <c r="C22" i="44"/>
  <c r="E12" i="44"/>
  <c r="D12" i="44"/>
  <c r="C16" i="44"/>
  <c r="D16" i="44" s="1"/>
  <c r="C26" i="44"/>
  <c r="E13" i="44"/>
  <c r="D13" i="44"/>
  <c r="C27" i="44"/>
  <c r="E27" i="44" s="1"/>
  <c r="D6" i="44"/>
  <c r="E6" i="44"/>
  <c r="E17" i="44" l="1"/>
  <c r="D17" i="44"/>
  <c r="E22" i="44"/>
  <c r="D22" i="44"/>
  <c r="E21" i="44"/>
  <c r="D21" i="44"/>
  <c r="E25" i="44"/>
  <c r="D25" i="44"/>
  <c r="D18" i="44"/>
  <c r="E18" i="44"/>
  <c r="D20" i="44"/>
  <c r="E20" i="44"/>
  <c r="E26" i="44"/>
  <c r="D26" i="44"/>
  <c r="D24" i="44"/>
  <c r="E24" i="44"/>
  <c r="AA8" i="33" l="1"/>
  <c r="AB8" i="33"/>
  <c r="Z6" i="33"/>
  <c r="X6" i="33"/>
  <c r="Y6" i="33"/>
  <c r="H6" i="33"/>
  <c r="I6" i="33"/>
  <c r="J6" i="33"/>
  <c r="K6" i="33"/>
  <c r="L6" i="33"/>
  <c r="M6" i="33"/>
  <c r="Q6" i="33"/>
  <c r="R6" i="33"/>
  <c r="S6" i="33"/>
  <c r="T6" i="33"/>
  <c r="U6" i="33"/>
  <c r="W6" i="33"/>
  <c r="G6" i="33"/>
  <c r="V5" i="33"/>
  <c r="W5" i="33"/>
  <c r="X5" i="33"/>
  <c r="Y5" i="33"/>
  <c r="J5" i="33"/>
  <c r="K5" i="33"/>
  <c r="L5" i="33"/>
  <c r="M5" i="33"/>
  <c r="N5" i="33"/>
  <c r="O5" i="33"/>
  <c r="P5" i="33"/>
  <c r="Q5" i="33"/>
  <c r="R5" i="33"/>
  <c r="S5" i="33"/>
  <c r="T5" i="33"/>
  <c r="U5" i="33"/>
  <c r="H5" i="33"/>
  <c r="I5" i="33"/>
  <c r="G5" i="33"/>
  <c r="F4" i="33"/>
  <c r="D5" i="44" l="1"/>
  <c r="Z9" i="33" l="1"/>
  <c r="F8" i="33"/>
  <c r="O8" i="33" l="1"/>
  <c r="L9" i="33"/>
  <c r="P8" i="33"/>
  <c r="T9" i="33"/>
  <c r="N8" i="33"/>
  <c r="H9" i="33"/>
  <c r="H8" i="33"/>
  <c r="X9" i="33"/>
  <c r="X8" i="33"/>
  <c r="K8" i="33"/>
  <c r="K9" i="33"/>
  <c r="W9" i="33"/>
  <c r="W8" i="33"/>
  <c r="J8" i="33"/>
  <c r="J9" i="33"/>
  <c r="V8" i="33"/>
  <c r="M8" i="33"/>
  <c r="M9" i="33"/>
  <c r="Q9" i="33"/>
  <c r="Q8" i="33"/>
  <c r="U8" i="33"/>
  <c r="U9" i="33"/>
  <c r="Y9" i="33"/>
  <c r="Y8" i="33"/>
  <c r="R8" i="33"/>
  <c r="R9" i="33"/>
  <c r="I9" i="33"/>
  <c r="I8" i="33"/>
  <c r="G9" i="33"/>
  <c r="G8" i="33"/>
  <c r="S8" i="33"/>
  <c r="S9" i="33"/>
  <c r="L8" i="33"/>
  <c r="T8" i="33"/>
  <c r="X91" i="17" l="1"/>
  <c r="X90" i="17"/>
  <c r="W90" i="17"/>
  <c r="V95" i="4"/>
  <c r="U95" i="4"/>
  <c r="R95" i="4"/>
  <c r="Q95" i="4"/>
  <c r="P95" i="4"/>
  <c r="O95" i="4"/>
  <c r="K95" i="4"/>
  <c r="J95" i="4"/>
  <c r="I95" i="4"/>
  <c r="H95" i="4"/>
  <c r="G95" i="4"/>
  <c r="V2" i="4"/>
  <c r="V88" i="4" s="1"/>
  <c r="V93" i="4" s="1"/>
  <c r="V3" i="4"/>
  <c r="V4" i="4"/>
  <c r="V5" i="4"/>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54" i="4"/>
  <c r="V55" i="4"/>
  <c r="V56" i="4"/>
  <c r="V57" i="4"/>
  <c r="V58" i="4"/>
  <c r="V59" i="4"/>
  <c r="V60" i="4"/>
  <c r="V61" i="4"/>
  <c r="V62" i="4"/>
  <c r="V63" i="4"/>
  <c r="V64" i="4"/>
  <c r="V65" i="4"/>
  <c r="V66" i="4"/>
  <c r="V67" i="4"/>
  <c r="V68" i="4"/>
  <c r="V69" i="4"/>
  <c r="V70" i="4"/>
  <c r="V71" i="4"/>
  <c r="V72" i="4"/>
  <c r="V73" i="4"/>
  <c r="V74" i="4"/>
  <c r="V75" i="4"/>
  <c r="V76" i="4"/>
  <c r="V77" i="4"/>
  <c r="V78" i="4"/>
  <c r="V79" i="4"/>
  <c r="V80" i="4"/>
  <c r="V81" i="4"/>
  <c r="V82" i="4"/>
  <c r="V83" i="4"/>
  <c r="V84" i="4"/>
  <c r="V85" i="4"/>
  <c r="V86" i="4"/>
  <c r="U2" i="4"/>
  <c r="U3" i="4"/>
  <c r="U4" i="4"/>
  <c r="U5"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8" i="4"/>
  <c r="U93" i="4" s="1"/>
  <c r="T2" i="4"/>
  <c r="T88" i="4" s="1"/>
  <c r="T93" i="4" s="1"/>
  <c r="T3" i="4"/>
  <c r="T4" i="4"/>
  <c r="T5" i="4"/>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S2" i="4"/>
  <c r="S88" i="4" s="1"/>
  <c r="S93" i="4" s="1"/>
  <c r="S3" i="4"/>
  <c r="S4" i="4"/>
  <c r="S5" i="4"/>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R2" i="4"/>
  <c r="R88" i="4" s="1"/>
  <c r="R93" i="4" s="1"/>
  <c r="R3" i="4"/>
  <c r="R4" i="4"/>
  <c r="R5"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Q2" i="4"/>
  <c r="Q3" i="4"/>
  <c r="Q4" i="4"/>
  <c r="Q5" i="4"/>
  <c r="Q6"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8" i="4"/>
  <c r="Q93" i="4" s="1"/>
  <c r="P2" i="4"/>
  <c r="P88" i="4" s="1"/>
  <c r="P93" i="4" s="1"/>
  <c r="P3" i="4"/>
  <c r="P4" i="4"/>
  <c r="P5" i="4"/>
  <c r="P6"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O2" i="4"/>
  <c r="O3" i="4"/>
  <c r="O4" i="4"/>
  <c r="O5" i="4"/>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8" i="4"/>
  <c r="O93" i="4" s="1"/>
  <c r="N2" i="4"/>
  <c r="N88" i="4" s="1"/>
  <c r="N93" i="4" s="1"/>
  <c r="N3" i="4"/>
  <c r="N4" i="4"/>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M2" i="4"/>
  <c r="M88" i="4" s="1"/>
  <c r="M93" i="4" s="1"/>
  <c r="M3" i="4"/>
  <c r="M4" i="4"/>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L2" i="4"/>
  <c r="L88" i="4" s="1"/>
  <c r="L93" i="4" s="1"/>
  <c r="L3"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K2" i="4"/>
  <c r="K88" i="4" s="1"/>
  <c r="K93" i="4" s="1"/>
  <c r="K3"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J2" i="4"/>
  <c r="J88" i="4" s="1"/>
  <c r="J93" i="4" s="1"/>
  <c r="J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8" i="4"/>
  <c r="I93" i="4" s="1"/>
  <c r="H2" i="4"/>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8" i="4"/>
  <c r="H93" i="4" s="1"/>
  <c r="G2" i="4"/>
  <c r="G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8" i="4"/>
  <c r="G93" i="4" s="1"/>
  <c r="F2" i="4"/>
  <c r="F88" i="4" s="1"/>
  <c r="F93" i="4" s="1"/>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E2" i="4"/>
  <c r="E88" i="4" s="1"/>
  <c r="E93" i="4" s="1"/>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D2" i="4"/>
  <c r="D88" i="4" s="1"/>
  <c r="D93" i="4" s="1"/>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C2" i="4"/>
  <c r="C88" i="4" s="1"/>
  <c r="C93" i="4" s="1"/>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W2" i="4"/>
  <c r="W88" i="4" s="1"/>
  <c r="W3" i="4"/>
  <c r="W4" i="4"/>
  <c r="W5" i="4"/>
  <c r="W6" i="4"/>
  <c r="W7" i="4"/>
  <c r="W8" i="4"/>
  <c r="W9" i="4"/>
  <c r="W10" i="4"/>
  <c r="W11" i="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W75" i="4"/>
  <c r="W76" i="4"/>
  <c r="W77" i="4"/>
  <c r="W78" i="4"/>
  <c r="W79" i="4"/>
  <c r="W80" i="4"/>
  <c r="W81" i="4"/>
  <c r="W82" i="4"/>
  <c r="W83" i="4"/>
  <c r="W84" i="4"/>
  <c r="W85" i="4"/>
  <c r="W86" i="4"/>
  <c r="V95" i="3"/>
  <c r="U95" i="3"/>
  <c r="R95" i="3"/>
  <c r="Q95" i="3"/>
  <c r="P95" i="3"/>
  <c r="O95" i="3"/>
  <c r="K95" i="3"/>
  <c r="J95" i="3"/>
  <c r="I95" i="3"/>
  <c r="H95" i="3"/>
  <c r="G95" i="3"/>
  <c r="V2" i="3"/>
  <c r="V3" i="3"/>
  <c r="V4"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8" i="3"/>
  <c r="V93" i="3" s="1"/>
  <c r="U2" i="3"/>
  <c r="U88" i="3" s="1"/>
  <c r="U93" i="3" s="1"/>
  <c r="U3" i="3"/>
  <c r="U4"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T2" i="3"/>
  <c r="T88" i="3" s="1"/>
  <c r="T93" i="3" s="1"/>
  <c r="T3" i="3"/>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S2" i="3"/>
  <c r="S88" i="3" s="1"/>
  <c r="S93" i="3" s="1"/>
  <c r="S3"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R2" i="3"/>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8" i="3"/>
  <c r="R93" i="3" s="1"/>
  <c r="Q2" i="3"/>
  <c r="Q3" i="3"/>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8" i="3"/>
  <c r="Q93" i="3" s="1"/>
  <c r="P2" i="3"/>
  <c r="P88" i="3" s="1"/>
  <c r="P93" i="3" s="1"/>
  <c r="P3" i="3"/>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O2" i="3"/>
  <c r="O3" i="3"/>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8" i="3"/>
  <c r="O93" i="3" s="1"/>
  <c r="N2" i="3"/>
  <c r="N88" i="3" s="1"/>
  <c r="N93" i="3" s="1"/>
  <c r="N3"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M2" i="3"/>
  <c r="M88" i="3" s="1"/>
  <c r="M93" i="3" s="1"/>
  <c r="M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L2" i="3"/>
  <c r="L88" i="3" s="1"/>
  <c r="L93" i="3" s="1"/>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K2" i="3"/>
  <c r="K88" i="3" s="1"/>
  <c r="K93" i="3" s="1"/>
  <c r="K3" i="3"/>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J2" i="3"/>
  <c r="J88" i="3" s="1"/>
  <c r="J93" i="3" s="1"/>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I2" i="3"/>
  <c r="I88" i="3" s="1"/>
  <c r="I93" i="3" s="1"/>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H2" i="3"/>
  <c r="H88" i="3" s="1"/>
  <c r="H93" i="3" s="1"/>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G2" i="3"/>
  <c r="G88" i="3" s="1"/>
  <c r="G93" i="3" s="1"/>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8" i="3"/>
  <c r="F93" i="3" s="1"/>
  <c r="E2" i="3"/>
  <c r="E88" i="3" s="1"/>
  <c r="E93" i="3" s="1"/>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D2" i="3"/>
  <c r="D88" i="3" s="1"/>
  <c r="D93" i="3" s="1"/>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C2" i="3"/>
  <c r="C88" i="3" s="1"/>
  <c r="C93" i="3" s="1"/>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W2" i="3"/>
  <c r="W88" i="3" s="1"/>
  <c r="W3" i="3"/>
  <c r="W4" i="3"/>
  <c r="W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Masters, William A.</author>
  </authors>
  <commentList>
    <comment ref="C15" authorId="0" shapeId="0" xr:uid="{63F3B7BB-059B-48AB-89F3-32B0C54A96F0}">
      <text>
        <r>
          <rPr>
            <b/>
            <sz val="9"/>
            <color rgb="FF000000"/>
            <rFont val="Tahoma"/>
            <family val="2"/>
          </rPr>
          <t>Masters, William A.:</t>
        </r>
        <r>
          <rPr>
            <sz val="9"/>
            <color rgb="FF000000"/>
            <rFont val="Tahoma"/>
            <family val="2"/>
          </rPr>
          <t xml:space="preserve">
</t>
        </r>
        <r>
          <rPr>
            <sz val="9"/>
            <color rgb="FF000000"/>
            <rFont val="Tahoma"/>
            <family val="2"/>
          </rPr>
          <t>Enter your guess for the number of servings in the lowest-cost diet that would meet all nutrient requirements (or leave at zero)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Masters, William A.</author>
  </authors>
  <commentList>
    <comment ref="C15" authorId="0" shapeId="0" xr:uid="{E48A1FF9-CD9F-ED4A-A1EF-E63C2FDF5F20}">
      <text>
        <r>
          <rPr>
            <b/>
            <sz val="9"/>
            <color rgb="FF000000"/>
            <rFont val="Tahoma"/>
            <family val="2"/>
          </rPr>
          <t>Masters, William A.:</t>
        </r>
        <r>
          <rPr>
            <sz val="9"/>
            <color rgb="FF000000"/>
            <rFont val="Tahoma"/>
            <family val="2"/>
          </rPr>
          <t xml:space="preserve">
</t>
        </r>
        <r>
          <rPr>
            <sz val="9"/>
            <color rgb="FF000000"/>
            <rFont val="Tahoma"/>
            <family val="2"/>
          </rPr>
          <t>Enter your guess for the number of servings in the lowest-cost diet that would meet all nutrient requirements (or leave at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Masters, William A.</author>
  </authors>
  <commentList>
    <comment ref="C15" authorId="0" shapeId="0" xr:uid="{0970B3A4-A560-E941-BE19-E33A1AC70916}">
      <text>
        <r>
          <rPr>
            <b/>
            <sz val="9"/>
            <color rgb="FF000000"/>
            <rFont val="Tahoma"/>
            <family val="2"/>
          </rPr>
          <t>Masters, William A.:</t>
        </r>
        <r>
          <rPr>
            <sz val="9"/>
            <color rgb="FF000000"/>
            <rFont val="Tahoma"/>
            <family val="2"/>
          </rPr>
          <t xml:space="preserve">
</t>
        </r>
        <r>
          <rPr>
            <sz val="9"/>
            <color rgb="FF000000"/>
            <rFont val="Tahoma"/>
            <family val="2"/>
          </rPr>
          <t>Enter your guess for the number of servings in the lowest-cost diet that would meet all nutrient requirements (or leave at zero)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Masters, William A.</author>
  </authors>
  <commentList>
    <comment ref="C15" authorId="0" shapeId="0" xr:uid="{DB093124-8CA7-D746-B225-151467CD22A6}">
      <text>
        <r>
          <rPr>
            <b/>
            <sz val="9"/>
            <color rgb="FF000000"/>
            <rFont val="Tahoma"/>
            <family val="2"/>
          </rPr>
          <t>Masters, William A.:</t>
        </r>
        <r>
          <rPr>
            <sz val="9"/>
            <color rgb="FF000000"/>
            <rFont val="Tahoma"/>
            <family val="2"/>
          </rPr>
          <t xml:space="preserve">
</t>
        </r>
        <r>
          <rPr>
            <sz val="9"/>
            <color rgb="FF000000"/>
            <rFont val="Tahoma"/>
            <family val="2"/>
          </rPr>
          <t>Enter your guess for the number of servings in the lowest-cost diet that would meet all nutrient requirements (or leave at zero)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Masters, William A.</author>
  </authors>
  <commentList>
    <comment ref="C25" authorId="0" shapeId="0" xr:uid="{F55A4C28-E31D-FA40-ACEC-0A7343CD6FF4}">
      <text>
        <r>
          <rPr>
            <b/>
            <sz val="9"/>
            <color rgb="FF000000"/>
            <rFont val="Tahoma"/>
            <family val="2"/>
          </rPr>
          <t>Masters, William A.:</t>
        </r>
        <r>
          <rPr>
            <sz val="9"/>
            <color rgb="FF000000"/>
            <rFont val="Tahoma"/>
            <family val="2"/>
          </rPr>
          <t xml:space="preserve">
</t>
        </r>
        <r>
          <rPr>
            <sz val="9"/>
            <color rgb="FF000000"/>
            <rFont val="Tahoma"/>
            <family val="2"/>
          </rPr>
          <t>Enter your guess for the number of servings in the lowest-cost diet that would meet all nutrient requirements (or leave at zero)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Masters, William A.</author>
  </authors>
  <commentList>
    <comment ref="C22" authorId="0" shapeId="0" xr:uid="{2F3E6B49-AE1F-0344-ABEB-99FE0164E5B9}">
      <text>
        <r>
          <rPr>
            <b/>
            <sz val="9"/>
            <color rgb="FF000000"/>
            <rFont val="Tahoma"/>
            <family val="2"/>
          </rPr>
          <t>Masters, William A.:</t>
        </r>
        <r>
          <rPr>
            <sz val="9"/>
            <color rgb="FF000000"/>
            <rFont val="Tahoma"/>
            <family val="2"/>
          </rPr>
          <t xml:space="preserve">
</t>
        </r>
        <r>
          <rPr>
            <sz val="9"/>
            <color rgb="FF000000"/>
            <rFont val="Tahoma"/>
            <family val="2"/>
          </rPr>
          <t>Enter your guess for the number of servings in the lowest-cost diet that would meet all nutrient requirements (or leave at zero)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W1" authorId="0" shapeId="0" xr:uid="{00000000-0006-0000-0900-000001000000}">
      <text>
        <r>
          <rPr>
            <sz val="10"/>
            <color indexed="81"/>
            <rFont val="Calibri"/>
            <family val="2"/>
          </rPr>
          <t xml:space="preserve">Note: Food Price= Price per serving x number of servings
</t>
        </r>
      </text>
    </comment>
    <comment ref="E89" authorId="0" shapeId="0" xr:uid="{00000000-0006-0000-0900-000002000000}">
      <text>
        <r>
          <rPr>
            <sz val="10"/>
            <color indexed="81"/>
            <rFont val="Calibri"/>
            <family val="2"/>
          </rPr>
          <t>NOTE:
Average of DRI range recommended by USDA calc.</t>
        </r>
      </text>
    </comment>
    <comment ref="F89" authorId="0" shapeId="0" xr:uid="{00000000-0006-0000-0900-000003000000}">
      <text>
        <r>
          <rPr>
            <sz val="10"/>
            <color indexed="81"/>
            <rFont val="Calibri"/>
            <family val="2"/>
          </rPr>
          <t xml:space="preserve">NOTE:
Average of DRI range recommended by USDA calc.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W1" authorId="0" shapeId="0" xr:uid="{00000000-0006-0000-0A00-000001000000}">
      <text>
        <r>
          <rPr>
            <b/>
            <sz val="10"/>
            <color indexed="81"/>
            <rFont val="Calibri"/>
            <family val="2"/>
          </rPr>
          <t>Note:</t>
        </r>
        <r>
          <rPr>
            <sz val="10"/>
            <color indexed="81"/>
            <rFont val="Calibri"/>
            <family val="2"/>
          </rPr>
          <t xml:space="preserve"> Food Price= Price per serving x number of servings</t>
        </r>
        <r>
          <rPr>
            <b/>
            <sz val="10"/>
            <color indexed="81"/>
            <rFont val="Calibri"/>
            <family val="2"/>
          </rPr>
          <t xml:space="preserve">
</t>
        </r>
      </text>
    </comment>
    <comment ref="E89" authorId="0" shapeId="0" xr:uid="{00000000-0006-0000-0A00-000002000000}">
      <text>
        <r>
          <rPr>
            <sz val="10"/>
            <color indexed="81"/>
            <rFont val="Calibri"/>
            <family val="2"/>
          </rPr>
          <t>NOTE:
Average of DRI range recommended by USDA calc.</t>
        </r>
      </text>
    </comment>
    <comment ref="F89" authorId="0" shapeId="0" xr:uid="{00000000-0006-0000-0A00-000003000000}">
      <text>
        <r>
          <rPr>
            <sz val="10"/>
            <color indexed="81"/>
            <rFont val="Calibri"/>
            <family val="2"/>
          </rPr>
          <t xml:space="preserve">NOTE:
Average of DRI range recommended by USDA calc.
</t>
        </r>
      </text>
    </comment>
  </commentList>
</comments>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<sst xmlns="http://schemas.openxmlformats.org/spreadsheetml/2006/main" count="2183" uniqueCount="774">
  <si>
    <t>Food Item (n=85)</t>
  </si>
  <si>
    <t>Number of Servings</t>
  </si>
  <si>
    <t>Energy (kcal)</t>
  </si>
  <si>
    <t>Protein       (g)</t>
  </si>
  <si>
    <t>Fat (g)</t>
  </si>
  <si>
    <t>Carbohydrate (g)</t>
  </si>
  <si>
    <t>Vitamin A (mcg RAE)</t>
  </si>
  <si>
    <t>Vitamin C (mg)</t>
  </si>
  <si>
    <t>Vitamin D (mcg)</t>
  </si>
  <si>
    <t>Vitamin B6 (mg)</t>
  </si>
  <si>
    <t>Vitamin E (mg)</t>
  </si>
  <si>
    <t>Vitamin K (mcg)</t>
  </si>
  <si>
    <t>Thiamin (mg)</t>
  </si>
  <si>
    <t>Vitamin B12 (mcg)</t>
  </si>
  <si>
    <t>Folate (mcg)</t>
  </si>
  <si>
    <t>Niacin (mg)</t>
  </si>
  <si>
    <t>Calcium (mg)</t>
  </si>
  <si>
    <t>Iron         (mg)</t>
  </si>
  <si>
    <t>Magnesium (mg)</t>
  </si>
  <si>
    <t>Potassium (mg)</t>
  </si>
  <si>
    <t>Sodium (mg)</t>
  </si>
  <si>
    <t>Zinc (mg)</t>
  </si>
  <si>
    <t>Food price</t>
  </si>
  <si>
    <t>Serving Size (reference)</t>
  </si>
  <si>
    <t>Ground Beef 80% Lean Fresh, 20% fat</t>
  </si>
  <si>
    <t>4 oz</t>
  </si>
  <si>
    <t>Chicken Drumsticks-5 ct Fresh</t>
  </si>
  <si>
    <t>Sweet Potato</t>
  </si>
  <si>
    <t>1 potato</t>
  </si>
  <si>
    <t>Stop &amp; Shop Brown Rice Long Grain</t>
  </si>
  <si>
    <t>0.25 cups</t>
  </si>
  <si>
    <t>Stop &amp; Shop White Rice Long Grain Enriched</t>
  </si>
  <si>
    <t>Stop &amp; Shop Greek Yogurt Plain Non Fat All Natural</t>
  </si>
  <si>
    <t xml:space="preserve">1 cup </t>
  </si>
  <si>
    <t>Stop &amp; Shop Yogurt Plain Low Fat, fortified D and A</t>
  </si>
  <si>
    <t>Bananas Yellow (Minimum 5 ct)</t>
  </si>
  <si>
    <t xml:space="preserve">1 banana </t>
  </si>
  <si>
    <t>Stop &amp; Shop Kale, bagged</t>
  </si>
  <si>
    <t>2 cups</t>
  </si>
  <si>
    <t>Stop &amp; Shop Spinach Whole Leaf, canned</t>
  </si>
  <si>
    <t xml:space="preserve">0.67 cups </t>
  </si>
  <si>
    <t>Goya Lentils Dry</t>
  </si>
  <si>
    <t xml:space="preserve">0.25 cups </t>
  </si>
  <si>
    <t>Stop &amp; Shop Chick Peas Garbanzos</t>
  </si>
  <si>
    <t xml:space="preserve">0.5 cups </t>
  </si>
  <si>
    <t>Stop &amp; Shop White Eggs Grade A Large</t>
  </si>
  <si>
    <t xml:space="preserve">1 egg </t>
  </si>
  <si>
    <t>Stop &amp; Shop Premium Bread Multigrain</t>
  </si>
  <si>
    <t>1 slice</t>
  </si>
  <si>
    <t>Stop &amp; Shop Peanut Butter Creamy Reduced Fat</t>
  </si>
  <si>
    <t>2 tbsp</t>
  </si>
  <si>
    <t>Stop &amp; Shop Peanut Butter Chunky</t>
  </si>
  <si>
    <t>Stop &amp; Shop Broccoli Florets</t>
  </si>
  <si>
    <t>0.5 cups</t>
  </si>
  <si>
    <t>Stop &amp; Shop Milk Whole Vitamin D and A</t>
  </si>
  <si>
    <t>8 oz</t>
  </si>
  <si>
    <t>Bumble Bee Solid White Albacore Tuna in Water</t>
  </si>
  <si>
    <t>2 oz</t>
  </si>
  <si>
    <t>Nature's Promise Organic Edamame in the Pod</t>
  </si>
  <si>
    <t>1 cup</t>
  </si>
  <si>
    <t>Potatoes Russet</t>
  </si>
  <si>
    <t>1 med potato</t>
  </si>
  <si>
    <t>Stop &amp; Shop Brussels Sprouts All Natural</t>
  </si>
  <si>
    <t>6 sprouts</t>
  </si>
  <si>
    <t>Stop &amp; Shop Asparagus Extra Long Spears, canned</t>
  </si>
  <si>
    <t>Stop &amp; Shop Chicken Leg Quarters All Natural Value Pack - 4 ct Fresh</t>
  </si>
  <si>
    <t>Stop &amp; Shop Milk Low Fat 1%, fortified</t>
  </si>
  <si>
    <t>Stop &amp; Shop Milk Reduced Fat 2%, fortified</t>
  </si>
  <si>
    <t>Stop &amp; Shop Milk Fat Free, fortified</t>
  </si>
  <si>
    <t>Silk Original Almond Milk Refrigerated, fortified</t>
  </si>
  <si>
    <t>Silk Original Soy Milk Refrigerated, fortified</t>
  </si>
  <si>
    <t>Silk Coconut Milk Unsweetened Refrigerated, fortified</t>
  </si>
  <si>
    <t>Avocados Hass</t>
  </si>
  <si>
    <t>Orange Navel</t>
  </si>
  <si>
    <t>1 orange</t>
  </si>
  <si>
    <t>Stop &amp; Shop 100% Pure Orange Juice Calcium &amp; Vit D &amp; E Not From Concentrate</t>
  </si>
  <si>
    <t>Strawberries, fresh</t>
  </si>
  <si>
    <t>Strawberries, frozen</t>
  </si>
  <si>
    <t>Red Delicious Apples</t>
  </si>
  <si>
    <t>1 apple</t>
  </si>
  <si>
    <t>Grapes red seedless</t>
  </si>
  <si>
    <t>Nasoya Silken Tofu Organic</t>
  </si>
  <si>
    <t>3.2 oz</t>
  </si>
  <si>
    <t>Nasoya Extra Firm Tofu Organic</t>
  </si>
  <si>
    <t>3 oz</t>
  </si>
  <si>
    <t>Mango, fresh</t>
  </si>
  <si>
    <t xml:space="preserve">1 cup (1/2 fruit) </t>
  </si>
  <si>
    <t>Tomatoes, fresh</t>
  </si>
  <si>
    <t>1 tomato</t>
  </si>
  <si>
    <t>Stop &amp; Shop Tomato Sauce, canned</t>
  </si>
  <si>
    <t>Grapefruit Red</t>
  </si>
  <si>
    <t>1/2 fruit</t>
  </si>
  <si>
    <t>Carrots, fresh</t>
  </si>
  <si>
    <t>Squash Butternut Diced</t>
  </si>
  <si>
    <t>Stop &amp; Shop Bread White Round Top</t>
  </si>
  <si>
    <t>Eggplant, fresh</t>
  </si>
  <si>
    <t>Melon Cantaloupe</t>
  </si>
  <si>
    <t>Dole Peaches Yellow Cling Sliced in 100% Fruit Juice</t>
  </si>
  <si>
    <t>Stop &amp; Shop Red Grapefruit Segments No Sugar Added</t>
  </si>
  <si>
    <t>Peppers Bell Green, fresh</t>
  </si>
  <si>
    <t>1 pepper</t>
  </si>
  <si>
    <t>Cabbage Red</t>
  </si>
  <si>
    <t>Stop &amp; Shop Sunflower Seeds, Oil Roasted, Salted</t>
  </si>
  <si>
    <t>Stop &amp; Shop Walnuts Natural</t>
  </si>
  <si>
    <t>Stop &amp; Shop Almonds Natural</t>
  </si>
  <si>
    <t>Stop &amp; Shop Cashews Jumbo Natural</t>
  </si>
  <si>
    <t>LAND O LAKES Margarine Sticks - 4 qrtrs</t>
  </si>
  <si>
    <t>1 tbsp</t>
  </si>
  <si>
    <t>Stop &amp; Shop Sweet Cream Butter Unsalted Sticks - 4 qrtrs</t>
  </si>
  <si>
    <t>Stop &amp; Shop American Cheese Food White Singles - 24 ct</t>
  </si>
  <si>
    <t>Stop &amp; Shop Peas Green Split Dry</t>
  </si>
  <si>
    <t>Stop &amp; Shop Black Beans Dry</t>
  </si>
  <si>
    <t>Stop &amp; Shop Kidney Beans Red Light Dry</t>
  </si>
  <si>
    <t>Stop &amp; Shop Navy Beans Dry</t>
  </si>
  <si>
    <t>Goya Pinto Beans Dry</t>
  </si>
  <si>
    <t>Shady Brook Farms Ground Turkey 85% Lean All Natural Family Pack Fresh</t>
  </si>
  <si>
    <t>Nature's Promise Naturals Chicken Breasts Split Antibiotic Free Fresh</t>
  </si>
  <si>
    <t>Stop &amp; Shop Pasta Penne Rigate</t>
  </si>
  <si>
    <t>0.75 cups</t>
  </si>
  <si>
    <t>Stop &amp; Shop Pasta Penne Rigate Whole Grain</t>
  </si>
  <si>
    <t>Stop &amp; Shop Barley Pearl</t>
  </si>
  <si>
    <t>Nature's Promise Organic Quinoa White</t>
  </si>
  <si>
    <t>0.25 cup</t>
  </si>
  <si>
    <t>Stop &amp; Shop Egg Noodles Medium</t>
  </si>
  <si>
    <t>1.25 cups</t>
  </si>
  <si>
    <t>Dole Pineapple Chunks in 100% Pineapple Juice</t>
  </si>
  <si>
    <t>Stop &amp; Shop Apple Sauce Cups Unsweetened Natural - 6 ct</t>
  </si>
  <si>
    <t>Nature's Promise Organic Pears Sliced in Organic Pear Juice</t>
  </si>
  <si>
    <t>Stop &amp; Shop Premium Chicken Chunk White in Water 98% Fat Free</t>
  </si>
  <si>
    <t>Stop &amp; Shop Beets Sliced No Salt Added</t>
  </si>
  <si>
    <t>Stop &amp; Shop Carrots Sliced No Salt Added</t>
  </si>
  <si>
    <t>Stop &amp; Shop Corn Whole Kernel</t>
  </si>
  <si>
    <t>Stop &amp; Shop Green Beans Cut No Salt Added</t>
  </si>
  <si>
    <t>Stop &amp; Shop Peas Small</t>
  </si>
  <si>
    <t>Stop &amp; Shop Cauliflower, frozen</t>
  </si>
  <si>
    <t>Stop &amp; Shop Lima Beans Baby All Natural</t>
  </si>
  <si>
    <t>Stop &amp; Shop Blueberries No Sugar Added All Natural Frozen</t>
  </si>
  <si>
    <t>Stop &amp; Shop Pineapple Chunks Sweetened Frozen</t>
  </si>
  <si>
    <t>Stop &amp; Shop Oats Rolled Old Fashioned</t>
  </si>
  <si>
    <t>TOTAL</t>
  </si>
  <si>
    <t>DRI (30 yo woman)</t>
  </si>
  <si>
    <t xml:space="preserve">Ranges for DRI </t>
  </si>
  <si>
    <t>46-80</t>
  </si>
  <si>
    <t>231 - 333 </t>
  </si>
  <si>
    <t>UL (30 yo woman)</t>
  </si>
  <si>
    <t>--</t>
  </si>
  <si>
    <t>%DRI MET</t>
  </si>
  <si>
    <t>DO NOT EXCEED Percent of DRI met (re: UL)</t>
  </si>
  <si>
    <t>DRI and UL for a 30 yo woman using CDC typical American female weight and height. Weight=  168.5 lbs; Height= 63.7 inches. Physical activity level= sedentary. Status= not pregnant or lactating. Calculated using USDA Interactive DRI Calculator.</t>
  </si>
  <si>
    <t>DRI (30 yo man)</t>
  </si>
  <si>
    <t>61-106</t>
  </si>
  <si>
    <t>307-444</t>
  </si>
  <si>
    <t>UL (30 yo man)</t>
  </si>
  <si>
    <t>DRI and UL for a 30 yo man using CDC typical American male weight and height. Weight= 195.7 lbs; Height= 69.2 inches. Physical activity level= sedentary. Calculated using USDA Interactive DRI Calculator.</t>
  </si>
  <si>
    <t>Per serving size</t>
  </si>
  <si>
    <t>Food Item</t>
  </si>
  <si>
    <t>Price per package (USD)</t>
  </si>
  <si>
    <t>Quantity per package</t>
  </si>
  <si>
    <t>Serving size (unit)</t>
  </si>
  <si>
    <t>Serving size (grams)</t>
  </si>
  <si>
    <t>Price per serving</t>
  </si>
  <si>
    <t>1.2 lbs</t>
  </si>
  <si>
    <t>1.5 lbs</t>
  </si>
  <si>
    <t xml:space="preserve">4 oz </t>
  </si>
  <si>
    <t xml:space="preserve">1 large </t>
  </si>
  <si>
    <t>32 oz</t>
  </si>
  <si>
    <t>5 ct</t>
  </si>
  <si>
    <t>13.5 oz</t>
  </si>
  <si>
    <t>16 oz</t>
  </si>
  <si>
    <t>15.5 oz</t>
  </si>
  <si>
    <t>1 dozen</t>
  </si>
  <si>
    <t>24 oz</t>
  </si>
  <si>
    <t>16.3 oz</t>
  </si>
  <si>
    <t>1 gallon</t>
  </si>
  <si>
    <t xml:space="preserve">8 oz. </t>
  </si>
  <si>
    <t>5 oz</t>
  </si>
  <si>
    <t>2.0 oz</t>
  </si>
  <si>
    <t>5 lb</t>
  </si>
  <si>
    <t xml:space="preserve">1 med </t>
  </si>
  <si>
    <t>15 oz</t>
  </si>
  <si>
    <t>4 lb</t>
  </si>
  <si>
    <t>1/2 gallon</t>
  </si>
  <si>
    <t>4 ct</t>
  </si>
  <si>
    <t>59 oz.</t>
  </si>
  <si>
    <t>32 oz.</t>
  </si>
  <si>
    <t>3 lbs</t>
  </si>
  <si>
    <t>1 lb</t>
  </si>
  <si>
    <t>14 oz.</t>
  </si>
  <si>
    <t xml:space="preserve">1 fruit </t>
  </si>
  <si>
    <t xml:space="preserve">2 lbs </t>
  </si>
  <si>
    <t>48 oz</t>
  </si>
  <si>
    <t>1 eggplant</t>
  </si>
  <si>
    <t>1 melon</t>
  </si>
  <si>
    <t>23.5 oz</t>
  </si>
  <si>
    <t>64 oz</t>
  </si>
  <si>
    <t>1 medium pepper</t>
  </si>
  <si>
    <t>1 med. cabbage</t>
  </si>
  <si>
    <t>9.5 oz</t>
  </si>
  <si>
    <t>6.5 oz</t>
  </si>
  <si>
    <t>9 oz</t>
  </si>
  <si>
    <t>24 ct</t>
  </si>
  <si>
    <t>4 oz.</t>
  </si>
  <si>
    <t>1.7 lbs</t>
  </si>
  <si>
    <t>13.2 oz</t>
  </si>
  <si>
    <t>12 oz</t>
  </si>
  <si>
    <t>20 oz</t>
  </si>
  <si>
    <t>6 ct</t>
  </si>
  <si>
    <t>10 oz</t>
  </si>
  <si>
    <t>14.5 oz</t>
  </si>
  <si>
    <t>15.2 oz</t>
  </si>
  <si>
    <t>36 oz</t>
  </si>
  <si>
    <t>42 oz</t>
  </si>
  <si>
    <t>RDA (30 yr old typical American woman @ 5'4" and 169 lbs</t>
  </si>
  <si>
    <t xml:space="preserve">sedentary </t>
  </si>
  <si>
    <t>not pregnant or lactating</t>
  </si>
  <si>
    <t>UL</t>
  </si>
  <si>
    <t>NA</t>
  </si>
  <si>
    <t>RANGE</t>
  </si>
  <si>
    <t>RDA (30 yr old typical American man @ 5'9" and 195 lbs</t>
  </si>
  <si>
    <t>sedentary</t>
  </si>
  <si>
    <t>Worksheet: [Ex_3_CompleteDiet.xlsx]ENTIRE DIET SOLVED-Woman</t>
  </si>
  <si>
    <t>Cell</t>
  </si>
  <si>
    <t>Name</t>
  </si>
  <si>
    <t>Variable Cells</t>
  </si>
  <si>
    <t>Constraints</t>
  </si>
  <si>
    <t>$B$2</t>
  </si>
  <si>
    <t>Ground Beef 80% Lean Fresh, 20% fat Number of Servings</t>
  </si>
  <si>
    <t>$B$3</t>
  </si>
  <si>
    <t>Chicken Drumsticks-5 ct Fresh Number of Servings</t>
  </si>
  <si>
    <t>$B$4</t>
  </si>
  <si>
    <t>Sweet Potato Number of Servings</t>
  </si>
  <si>
    <t>$B$5</t>
  </si>
  <si>
    <t>Stop &amp; Shop Brown Rice Long Grain Number of Servings</t>
  </si>
  <si>
    <t>$B$6</t>
  </si>
  <si>
    <t>Stop &amp; Shop White Rice Long Grain Enriched Number of Servings</t>
  </si>
  <si>
    <t>$B$7</t>
  </si>
  <si>
    <t>Stop &amp; Shop Greek Yogurt Plain Non Fat All Natural Number of Servings</t>
  </si>
  <si>
    <t>$B$8</t>
  </si>
  <si>
    <t>Stop &amp; Shop Yogurt Plain Low Fat, fortified D and A Number of Servings</t>
  </si>
  <si>
    <t>$B$9</t>
  </si>
  <si>
    <t>Bananas Yellow (Minimum 5 ct) Number of Servings</t>
  </si>
  <si>
    <t>$B$10</t>
  </si>
  <si>
    <t>Stop &amp; Shop Kale, bagged Number of Servings</t>
  </si>
  <si>
    <t>$B$11</t>
  </si>
  <si>
    <t>Stop &amp; Shop Spinach Whole Leaf, canned Number of Servings</t>
  </si>
  <si>
    <t>$B$12</t>
  </si>
  <si>
    <t>Goya Lentils Dry Number of Servings</t>
  </si>
  <si>
    <t>$B$13</t>
  </si>
  <si>
    <t>Stop &amp; Shop Chick Peas Garbanzos Number of Servings</t>
  </si>
  <si>
    <t>$B$14</t>
  </si>
  <si>
    <t>Stop &amp; Shop White Eggs Grade A Large Number of Servings</t>
  </si>
  <si>
    <t>$B$15</t>
  </si>
  <si>
    <t>Stop &amp; Shop Premium Bread Multigrain Number of Servings</t>
  </si>
  <si>
    <t>$B$16</t>
  </si>
  <si>
    <t>Stop &amp; Shop Peanut Butter Creamy Reduced Fat Number of Servings</t>
  </si>
  <si>
    <t>$B$17</t>
  </si>
  <si>
    <t>Stop &amp; Shop Peanut Butter Chunky Number of Servings</t>
  </si>
  <si>
    <t>$B$18</t>
  </si>
  <si>
    <t>Stop &amp; Shop Broccoli Florets Number of Servings</t>
  </si>
  <si>
    <t>$B$19</t>
  </si>
  <si>
    <t>Stop &amp; Shop Milk Whole Vitamin D and A Number of Servings</t>
  </si>
  <si>
    <t>$B$20</t>
  </si>
  <si>
    <t>Bumble Bee Solid White Albacore Tuna in Water Number of Servings</t>
  </si>
  <si>
    <t>$B$21</t>
  </si>
  <si>
    <t>Nature's Promise Organic Edamame in the Pod Number of Servings</t>
  </si>
  <si>
    <t>$B$22</t>
  </si>
  <si>
    <t>Potatoes Russet Number of Servings</t>
  </si>
  <si>
    <t>$B$23</t>
  </si>
  <si>
    <t>Stop &amp; Shop Brussels Sprouts All Natural Number of Servings</t>
  </si>
  <si>
    <t>$B$24</t>
  </si>
  <si>
    <t>Stop &amp; Shop Asparagus Extra Long Spears, canned Number of Servings</t>
  </si>
  <si>
    <t>$B$25</t>
  </si>
  <si>
    <t>Stop &amp; Shop Chicken Leg Quarters All Natural Value Pack - 4 ct Fresh Number of Servings</t>
  </si>
  <si>
    <t>$B$26</t>
  </si>
  <si>
    <t>Stop &amp; Shop Milk Low Fat 1%, fortified Number of Servings</t>
  </si>
  <si>
    <t>$B$27</t>
  </si>
  <si>
    <t>Stop &amp; Shop Milk Reduced Fat 2%, fortified Number of Servings</t>
  </si>
  <si>
    <t>$B$28</t>
  </si>
  <si>
    <t>Stop &amp; Shop Milk Fat Free, fortified Number of Servings</t>
  </si>
  <si>
    <t>$B$29</t>
  </si>
  <si>
    <t>Silk Original Almond Milk Refrigerated, fortified Number of Servings</t>
  </si>
  <si>
    <t>$B$30</t>
  </si>
  <si>
    <t>Silk Original Soy Milk Refrigerated, fortified Number of Servings</t>
  </si>
  <si>
    <t>$B$31</t>
  </si>
  <si>
    <t>Silk Coconut Milk Unsweetened Refrigerated, fortified Number of Servings</t>
  </si>
  <si>
    <t>$B$32</t>
  </si>
  <si>
    <t>Avocados Hass Number of Servings</t>
  </si>
  <si>
    <t>$B$33</t>
  </si>
  <si>
    <t>Orange Navel Number of Servings</t>
  </si>
  <si>
    <t>$B$34</t>
  </si>
  <si>
    <t>Stop &amp; Shop 100% Pure Orange Juice Calcium &amp; Vit D &amp; E Not From Concentrate Number of Servings</t>
  </si>
  <si>
    <t>$B$35</t>
  </si>
  <si>
    <t>Strawberries, fresh Number of Servings</t>
  </si>
  <si>
    <t>$B$36</t>
  </si>
  <si>
    <t>Strawberries, frozen Number of Servings</t>
  </si>
  <si>
    <t>$B$37</t>
  </si>
  <si>
    <t>Red Delicious Apples Number of Servings</t>
  </si>
  <si>
    <t>$B$38</t>
  </si>
  <si>
    <t>Grapes red seedless Number of Servings</t>
  </si>
  <si>
    <t>$B$39</t>
  </si>
  <si>
    <t>Nasoya Silken Tofu Organic Number of Servings</t>
  </si>
  <si>
    <t>$B$40</t>
  </si>
  <si>
    <t>Nasoya Extra Firm Tofu Organic Number of Servings</t>
  </si>
  <si>
    <t>$B$41</t>
  </si>
  <si>
    <t>Mango, fresh Number of Servings</t>
  </si>
  <si>
    <t>$B$42</t>
  </si>
  <si>
    <t>Tomatoes, fresh Number of Servings</t>
  </si>
  <si>
    <t>$B$43</t>
  </si>
  <si>
    <t>Stop &amp; Shop Tomato Sauce, canned Number of Servings</t>
  </si>
  <si>
    <t>$B$44</t>
  </si>
  <si>
    <t>Grapefruit Red Number of Servings</t>
  </si>
  <si>
    <t>$B$45</t>
  </si>
  <si>
    <t>Carrots, fresh Number of Servings</t>
  </si>
  <si>
    <t>$B$46</t>
  </si>
  <si>
    <t>Squash Butternut Diced Number of Servings</t>
  </si>
  <si>
    <t>$B$47</t>
  </si>
  <si>
    <t>Stop &amp; Shop Bread White Round Top Number of Servings</t>
  </si>
  <si>
    <t>$B$48</t>
  </si>
  <si>
    <t>Eggplant, fresh Number of Servings</t>
  </si>
  <si>
    <t>$B$49</t>
  </si>
  <si>
    <t>Melon Cantaloupe Number of Servings</t>
  </si>
  <si>
    <t>$B$50</t>
  </si>
  <si>
    <t>Dole Peaches Yellow Cling Sliced in 100% Fruit Juice Number of Servings</t>
  </si>
  <si>
    <t>$B$51</t>
  </si>
  <si>
    <t>Stop &amp; Shop Red Grapefruit Segments No Sugar Added Number of Servings</t>
  </si>
  <si>
    <t>$B$52</t>
  </si>
  <si>
    <t>Peppers Bell Green, fresh Number of Servings</t>
  </si>
  <si>
    <t>$B$53</t>
  </si>
  <si>
    <t>Cabbage Red Number of Servings</t>
  </si>
  <si>
    <t>$B$54</t>
  </si>
  <si>
    <t>Stop &amp; Shop Sunflower Seeds, Oil Roasted, Salted Number of Servings</t>
  </si>
  <si>
    <t>$B$55</t>
  </si>
  <si>
    <t>Stop &amp; Shop Walnuts Natural Number of Servings</t>
  </si>
  <si>
    <t>$B$56</t>
  </si>
  <si>
    <t>Stop &amp; Shop Almonds Natural Number of Servings</t>
  </si>
  <si>
    <t>$B$57</t>
  </si>
  <si>
    <t>Stop &amp; Shop Cashews Jumbo Natural Number of Servings</t>
  </si>
  <si>
    <t>$B$58</t>
  </si>
  <si>
    <t>LAND O LAKES Margarine Sticks - 4 qrtrs Number of Servings</t>
  </si>
  <si>
    <t>$B$59</t>
  </si>
  <si>
    <t>Stop &amp; Shop Sweet Cream Butter Unsalted Sticks - 4 qrtrs Number of Servings</t>
  </si>
  <si>
    <t>$B$60</t>
  </si>
  <si>
    <t>Stop &amp; Shop American Cheese Food White Singles - 24 ct Number of Servings</t>
  </si>
  <si>
    <t>$B$61</t>
  </si>
  <si>
    <t>Stop &amp; Shop Peas Green Split Dry Number of Servings</t>
  </si>
  <si>
    <t>$B$62</t>
  </si>
  <si>
    <t>Stop &amp; Shop Black Beans Dry Number of Servings</t>
  </si>
  <si>
    <t>$B$63</t>
  </si>
  <si>
    <t>Stop &amp; Shop Kidney Beans Red Light Dry Number of Servings</t>
  </si>
  <si>
    <t>$B$64</t>
  </si>
  <si>
    <t>Stop &amp; Shop Navy Beans Dry Number of Servings</t>
  </si>
  <si>
    <t>$B$65</t>
  </si>
  <si>
    <t>Goya Pinto Beans Dry Number of Servings</t>
  </si>
  <si>
    <t>$B$66</t>
  </si>
  <si>
    <t>Shady Brook Farms Ground Turkey 85% Lean All Natural Family Pack Fresh Number of Servings</t>
  </si>
  <si>
    <t>$B$67</t>
  </si>
  <si>
    <t>Nature's Promise Naturals Chicken Breasts Split Antibiotic Free Fresh Number of Servings</t>
  </si>
  <si>
    <t>$B$68</t>
  </si>
  <si>
    <t>Stop &amp; Shop Pasta Penne Rigate Number of Servings</t>
  </si>
  <si>
    <t>$B$69</t>
  </si>
  <si>
    <t>Stop &amp; Shop Pasta Penne Rigate Whole Grain Number of Servings</t>
  </si>
  <si>
    <t>$B$70</t>
  </si>
  <si>
    <t>Stop &amp; Shop Barley Pearl Number of Servings</t>
  </si>
  <si>
    <t>$B$71</t>
  </si>
  <si>
    <t>Nature's Promise Organic Quinoa White Number of Servings</t>
  </si>
  <si>
    <t>$B$72</t>
  </si>
  <si>
    <t>Stop &amp; Shop Egg Noodles Medium Number of Servings</t>
  </si>
  <si>
    <t>$B$73</t>
  </si>
  <si>
    <t>Dole Pineapple Chunks in 100% Pineapple Juice Number of Servings</t>
  </si>
  <si>
    <t>$B$74</t>
  </si>
  <si>
    <t>Stop &amp; Shop Apple Sauce Cups Unsweetened Natural - 6 ct Number of Servings</t>
  </si>
  <si>
    <t>$B$75</t>
  </si>
  <si>
    <t>Nature's Promise Organic Pears Sliced in Organic Pear Juice Number of Servings</t>
  </si>
  <si>
    <t>$B$76</t>
  </si>
  <si>
    <t>Stop &amp; Shop Premium Chicken Chunk White in Water 98% Fat Free Number of Servings</t>
  </si>
  <si>
    <t>$B$77</t>
  </si>
  <si>
    <t>Stop &amp; Shop Beets Sliced No Salt Added Number of Servings</t>
  </si>
  <si>
    <t>$B$78</t>
  </si>
  <si>
    <t>Stop &amp; Shop Carrots Sliced No Salt Added Number of Servings</t>
  </si>
  <si>
    <t>$B$79</t>
  </si>
  <si>
    <t>Stop &amp; Shop Corn Whole Kernel Number of Servings</t>
  </si>
  <si>
    <t>$B$80</t>
  </si>
  <si>
    <t>Stop &amp; Shop Green Beans Cut No Salt Added Number of Servings</t>
  </si>
  <si>
    <t>$B$81</t>
  </si>
  <si>
    <t>Stop &amp; Shop Peas Small Number of Servings</t>
  </si>
  <si>
    <t>$B$82</t>
  </si>
  <si>
    <t>Stop &amp; Shop Cauliflower, frozen Number of Servings</t>
  </si>
  <si>
    <t>$B$83</t>
  </si>
  <si>
    <t>Stop &amp; Shop Lima Beans Baby All Natural Number of Servings</t>
  </si>
  <si>
    <t>$B$84</t>
  </si>
  <si>
    <t>Stop &amp; Shop Blueberries No Sugar Added All Natural Frozen Number of Servings</t>
  </si>
  <si>
    <t>$B$85</t>
  </si>
  <si>
    <t>Stop &amp; Shop Pineapple Chunks Sweetened Frozen Number of Servings</t>
  </si>
  <si>
    <t>$B$86</t>
  </si>
  <si>
    <t>Stop &amp; Shop Oats Rolled Old Fashioned Number of Servings</t>
  </si>
  <si>
    <t>$C$93</t>
  </si>
  <si>
    <t>$D$93</t>
  </si>
  <si>
    <t>$E$93</t>
  </si>
  <si>
    <t>$F$93</t>
  </si>
  <si>
    <t>$G$93</t>
  </si>
  <si>
    <t>%DRI MET Vitamin A (mcg RAE)</t>
  </si>
  <si>
    <t>$H$93</t>
  </si>
  <si>
    <t>%DRI MET Vitamin C (mg)</t>
  </si>
  <si>
    <t>$I$93</t>
  </si>
  <si>
    <t>%DRI MET Vitamin D (mcg)</t>
  </si>
  <si>
    <t>$J$93</t>
  </si>
  <si>
    <t>%DRI MET Vitamin B6 (mg)</t>
  </si>
  <si>
    <t>$K$93</t>
  </si>
  <si>
    <t>%DRI MET Vitamin E (mg)</t>
  </si>
  <si>
    <t>$L$93</t>
  </si>
  <si>
    <t>$M$93</t>
  </si>
  <si>
    <t>$N$93</t>
  </si>
  <si>
    <t>$O$93</t>
  </si>
  <si>
    <t>%DRI MET Folate (mcg)</t>
  </si>
  <si>
    <t>$P$93</t>
  </si>
  <si>
    <t>%DRI MET Niacin (mg)</t>
  </si>
  <si>
    <t>$Q$93</t>
  </si>
  <si>
    <t>%DRI MET Calcium (mg)</t>
  </si>
  <si>
    <t>$R$93</t>
  </si>
  <si>
    <t>$S$93</t>
  </si>
  <si>
    <t>$T$93</t>
  </si>
  <si>
    <t>$U$93</t>
  </si>
  <si>
    <t>%DRI MET Sodium (mg)</t>
  </si>
  <si>
    <t>$V$93</t>
  </si>
  <si>
    <t>%DRI MET Zinc (mg)</t>
  </si>
  <si>
    <t>$B$2:$B$86</t>
  </si>
  <si>
    <t>$G$93:$V$93 &gt;= 1</t>
  </si>
  <si>
    <t>Microsoft Excel 15.41 Sensitivity Report</t>
  </si>
  <si>
    <t>Final</t>
  </si>
  <si>
    <t>Value</t>
  </si>
  <si>
    <t>Reduced</t>
  </si>
  <si>
    <t>Cost</t>
  </si>
  <si>
    <t>Objective</t>
  </si>
  <si>
    <t>Coefficient</t>
  </si>
  <si>
    <t>Allowable</t>
  </si>
  <si>
    <t>Increase</t>
  </si>
  <si>
    <t>Decrease</t>
  </si>
  <si>
    <t>Shadow</t>
  </si>
  <si>
    <t>Price</t>
  </si>
  <si>
    <t>Constraint</t>
  </si>
  <si>
    <t>R.H. Side</t>
  </si>
  <si>
    <t>DRI= Daily Recommended Intake</t>
  </si>
  <si>
    <t>UL= Tolerable Upper Intake Level</t>
  </si>
  <si>
    <t>Report Created: 1/11/18 4:12:06 PM</t>
  </si>
  <si>
    <t>%DRI MET  Energy (kcal)</t>
  </si>
  <si>
    <t>%DRI MET Protein (g)</t>
  </si>
  <si>
    <t>%DRI MET Fat (g)</t>
  </si>
  <si>
    <t>%DRI MET Carbohydrates (g)</t>
  </si>
  <si>
    <t>%DRI MET Vitamin K (mcg)</t>
  </si>
  <si>
    <t>%DRI MET Thiamin (mg)</t>
  </si>
  <si>
    <t>%DRI MET Vitamin B12 (mcg)</t>
  </si>
  <si>
    <t>%DRI MET Iron (mg)</t>
  </si>
  <si>
    <t>%DRI MET Magnesium (mg)</t>
  </si>
  <si>
    <t>%DRI MET Potassium (mg)</t>
  </si>
  <si>
    <t>Worksheet: [Ex_3_CompleteDiet.xlsx]ENTIRE DIET SOLVED-Man</t>
  </si>
  <si>
    <t>Report Created: 1/11/18 4:22:58 PM</t>
  </si>
  <si>
    <t>Folate   (mcg)</t>
  </si>
  <si>
    <t>Niacin     (mg)</t>
  </si>
  <si>
    <t>Fat 
(g)</t>
  </si>
  <si>
    <t>Vit. A 
(mcg RAE)</t>
  </si>
  <si>
    <t>Vit. C (mg)</t>
  </si>
  <si>
    <t>Vit. B6 (mg)</t>
  </si>
  <si>
    <t>Vit. E (mg)</t>
  </si>
  <si>
    <t>Vit. B12 (mcg)</t>
  </si>
  <si>
    <t>Mag-nesium (mg)</t>
  </si>
  <si>
    <t>Female</t>
  </si>
  <si>
    <t>Male</t>
  </si>
  <si>
    <t>Carbo-hydrate
(g)</t>
  </si>
  <si>
    <t>Vit. C
 (mg)</t>
  </si>
  <si>
    <t>Vit. E 
(mg)</t>
  </si>
  <si>
    <t>Zinc
 (mg)</t>
  </si>
  <si>
    <t>Servings</t>
  </si>
  <si>
    <t>Cost ($/day)</t>
  </si>
  <si>
    <t xml:space="preserve">Serving size </t>
  </si>
  <si>
    <t>Totals over all foods chosen</t>
  </si>
  <si>
    <t>Serving size
(U.S.)</t>
  </si>
  <si>
    <r>
      <rPr>
        <b/>
        <sz val="12"/>
        <color theme="1"/>
        <rFont val="Calibri"/>
        <family val="2"/>
        <scheme val="minor"/>
      </rPr>
      <t xml:space="preserve">Food cost </t>
    </r>
    <r>
      <rPr>
        <sz val="12"/>
        <color theme="1"/>
        <rFont val="Calibri"/>
        <family val="2"/>
        <scheme val="minor"/>
      </rPr>
      <t>(per package and per serving)</t>
    </r>
  </si>
  <si>
    <r>
      <t xml:space="preserve">Food composition </t>
    </r>
    <r>
      <rPr>
        <sz val="12"/>
        <color theme="1"/>
        <rFont val="Calibri"/>
        <family val="2"/>
        <scheme val="minor"/>
      </rPr>
      <t>(per serving, from USDA National Nutrient Database)</t>
    </r>
  </si>
  <si>
    <t>Starchy staples</t>
  </si>
  <si>
    <t>Sort Order</t>
  </si>
  <si>
    <t>Fruits &amp; vegetables</t>
  </si>
  <si>
    <t>Nuts, beans, seeds and oils</t>
  </si>
  <si>
    <t>Milk &amp; nutrient-dense beverages</t>
  </si>
  <si>
    <t>N238: Economics for Food and Nutrition Policy</t>
  </si>
  <si>
    <t xml:space="preserve">Formulas used to calculate total cost and nutrients from various combinations of these foods are in the "Guesswork" tabs, one to meet dietary recommendations for women and the other for men.  
</t>
  </si>
  <si>
    <t xml:space="preserve">1.1 Dietary reference intakes (DRI) values </t>
  </si>
  <si>
    <t>1.2 Food cost and composition</t>
  </si>
  <si>
    <t xml:space="preserve">1.3 Guesswork: How close to a least-cost diet can you get without higher mathematics? </t>
  </si>
  <si>
    <t>Below the tables, summarize any insights from your guesswork in response to the following questions:</t>
  </si>
  <si>
    <t xml:space="preserve">-- Objective:  </t>
  </si>
  <si>
    <t>-- Constraints:</t>
  </si>
  <si>
    <t>Comments and feedback are welcome!</t>
  </si>
  <si>
    <t>william.masters@tufts.edu</t>
  </si>
  <si>
    <t>Friedman School of Nutrition</t>
  </si>
  <si>
    <t xml:space="preserve">Will Masters </t>
  </si>
  <si>
    <t xml:space="preserve">Riboflavin
(mg) </t>
  </si>
  <si>
    <t>Carbo-hydrate 
(g)</t>
  </si>
  <si>
    <t>Copper (mg)</t>
  </si>
  <si>
    <t>Phosphorus (mg)</t>
  </si>
  <si>
    <t>Selenium (mcg)</t>
  </si>
  <si>
    <t>Selenium 
(mcg)</t>
  </si>
  <si>
    <t>USDA FDC ID</t>
  </si>
  <si>
    <t>2 slices</t>
  </si>
  <si>
    <t>Upper limit (or upper bound of AMDR for protein, fat &amp; carb)</t>
  </si>
  <si>
    <t xml:space="preserve">DETAILED NOTES
</t>
  </si>
  <si>
    <t>Potassium
(mg)</t>
  </si>
  <si>
    <t>Fiber
(g)</t>
  </si>
  <si>
    <t>Recommended dietary allowance (or lower bound of AMDR for protein, fat &amp; carb)</t>
  </si>
  <si>
    <t>Recommended dietary allowance  (or lower bound of AMDR for protein, fat &amp; carb)</t>
  </si>
  <si>
    <t>Potassium*
(mg)</t>
  </si>
  <si>
    <t>Fiber*
(g)</t>
  </si>
  <si>
    <t xml:space="preserve"> </t>
  </si>
  <si>
    <t>Minimize the total cost of all foods included in the diet (cell B13); subject to</t>
  </si>
  <si>
    <t>Degree of adequacy (percent of DRI limit met by the chosen diet)</t>
  </si>
  <si>
    <r>
      <t xml:space="preserve">Percent of lower bound: for a nutrient-adequate diet, must be  </t>
    </r>
    <r>
      <rPr>
        <sz val="12"/>
        <color theme="1"/>
        <rFont val="Calibri"/>
        <family val="2"/>
      </rPr>
      <t>≥</t>
    </r>
    <r>
      <rPr>
        <i/>
        <sz val="9.35"/>
        <color theme="1"/>
        <rFont val="Calibri Light"/>
        <family val="2"/>
      </rPr>
      <t>100%</t>
    </r>
  </si>
  <si>
    <r>
      <t xml:space="preserve">Percent of upper bound: for a nutrient-adequate diet, must be </t>
    </r>
    <r>
      <rPr>
        <sz val="12"/>
        <color theme="1"/>
        <rFont val="Calibri"/>
        <family val="2"/>
      </rPr>
      <t>≤</t>
    </r>
    <r>
      <rPr>
        <i/>
        <sz val="9.35"/>
        <color theme="1"/>
        <rFont val="Calibri Light"/>
        <family val="2"/>
      </rPr>
      <t>100%</t>
    </r>
  </si>
  <si>
    <t>Upper bound (UL, or CDDR for sodium, and AMDR for protein, fat &amp; carb)</t>
  </si>
  <si>
    <t>Lower bound (RDA, or AI for potassium &amp; fiber, and AMDR for protein, fat &amp; carb)</t>
  </si>
  <si>
    <t>Total dietary energy balance (no weight gain or loss)</t>
  </si>
  <si>
    <t>DRI values (lower and upper bounds for a nutrient-adequate diet)</t>
  </si>
  <si>
    <t>Note: Cells are colored reddish when outside their DRI bounds, and blueish when within bounds for a nutrient-adequate diet. Shading is darker when farther from the boundary, and lighter when closer to 100%.  Cells which are at the boundary have bold text at exactly 100%.  In DRIs, lower bounds (row 8) are based on RDA, AI or AMDR criteria ; upper bounds (row 9) are based on UL, CDDR or AMDR criteria. Dietary energy balance is both an upper and lower bound, so appears in both rows.  At the mathematically exact least-cost diet for nutrient adequacy, energy and a few other cells would at precisely 100%, no cells would be red, and the number of limiting nutrients (at 100% in bold) will exactly equal the number of foods included in the diet. Nutrients that are not colored are not binding, so only those that are colored influence the cost and composition of the least-cost diet. The exactly least-cost diet is practically impossible for a human to find, but could quickly be computed by Excel if from the Home menu you click Format and then Unprotect this sheet, and then click on the Data to choose the Solver and click "Solve", but you should do this only after experimenting with guesswork.</t>
  </si>
  <si>
    <t>Guesswork diet #1-female</t>
  </si>
  <si>
    <t>Guesswork diets</t>
  </si>
  <si>
    <t>True least-cost diet (solved by Excel)</t>
  </si>
  <si>
    <t>#1</t>
  </si>
  <si>
    <t>#2</t>
  </si>
  <si>
    <t>(solved by Excel)</t>
  </si>
  <si>
    <t>True least-cost diet</t>
  </si>
  <si>
    <t>Protein (g)</t>
  </si>
  <si>
    <t>Vit. A (mcg RAE)</t>
  </si>
  <si>
    <t xml:space="preserve">Riboflavin (mg) </t>
  </si>
  <si>
    <t>Fiber (g)</t>
  </si>
  <si>
    <t>Pct. of lower bound</t>
  </si>
  <si>
    <t>Pct. of upper bound</t>
  </si>
  <si>
    <t>Iron (mg)</t>
  </si>
  <si>
    <t>Qty.</t>
  </si>
  <si>
    <t>Lower bound</t>
  </si>
  <si>
    <t>Upper bound</t>
  </si>
  <si>
    <t>Nutrient requirements (DRIs)</t>
  </si>
  <si>
    <t>Macronutrients</t>
  </si>
  <si>
    <t>Vitamins</t>
  </si>
  <si>
    <t>Minerals</t>
  </si>
  <si>
    <t>Fiber</t>
  </si>
  <si>
    <t>Guesswork diet #2-female</t>
  </si>
  <si>
    <t>Guesswork diet #1-male</t>
  </si>
  <si>
    <t>Guesswork diet #2-male</t>
  </si>
  <si>
    <t>Table 3. Nutrient requirements and levels in the least-cost diet (percent of lower and upper bounds set by U.S. DRIs)</t>
  </si>
  <si>
    <t>Table 1. Guesswork and true least-cost diets for nutrient adequacy in Boston</t>
  </si>
  <si>
    <t>Bananas, yellow</t>
  </si>
  <si>
    <t>Blueberries, frozen, Stop &amp; Shop brand</t>
  </si>
  <si>
    <t>Cabbage, red</t>
  </si>
  <si>
    <t>Carrots, canned, sliced, Stop &amp; Shop brand</t>
  </si>
  <si>
    <t>Corn, canned, whole kernel, Stop &amp; Shop brand</t>
  </si>
  <si>
    <t>Green beans, frozen, cut, Stop &amp; Shop brand</t>
  </si>
  <si>
    <t>Kale, bagged, frozen, Stop &amp; Shop brand</t>
  </si>
  <si>
    <t>Tomato sauce, canned, Stop &amp; Shop brand</t>
  </si>
  <si>
    <t>Potatoes, russet</t>
  </si>
  <si>
    <t>Potatoes, sweet</t>
  </si>
  <si>
    <t>Peanut butter, chunky, Stop &amp; Shop brand</t>
  </si>
  <si>
    <t>Eggs, white grade A large, Stop &amp; Shop brand</t>
  </si>
  <si>
    <t>Ground beef, fresh, 80% lean, 20% fat, Stop &amp; Shop brand</t>
  </si>
  <si>
    <t>Chicken drumsticks, all natural value pack, Stop &amp; Shop brand</t>
  </si>
  <si>
    <t>Milk, fat-free, fortified, Stop &amp; Shop brand</t>
  </si>
  <si>
    <t>Milk, whole, fortified, Stop &amp; Shop brand</t>
  </si>
  <si>
    <t>Eggs</t>
  </si>
  <si>
    <t>Cost, total over all foods chosen ($/day)</t>
  </si>
  <si>
    <t>Item</t>
  </si>
  <si>
    <t>Serving size and quantity (number of servings)</t>
  </si>
  <si>
    <t xml:space="preserve">-- Table 1, showing the quantity of each food in the four diet plans and their total cost per day, as well as the corresponding result obtained using mathematical programming by the Excel solver; and </t>
  </si>
  <si>
    <t>Before pasting this table into your report, delete rows for foods not selected in any diet and delete this note.</t>
  </si>
  <si>
    <t>-- For each sheet, Review | Unprotect Sheet to permit modification; and</t>
  </si>
  <si>
    <t xml:space="preserve">This exercise provides a quick way for you to do three things: </t>
  </si>
  <si>
    <r>
      <t>2)</t>
    </r>
    <r>
      <rPr>
        <sz val="7"/>
        <color theme="1"/>
        <rFont val="Times New Roman"/>
        <family val="1"/>
      </rPr>
      <t xml:space="preserve">      </t>
    </r>
    <r>
      <rPr>
        <b/>
        <sz val="11"/>
        <color theme="1"/>
        <rFont val="Calibri"/>
        <family val="2"/>
        <scheme val="minor"/>
      </rPr>
      <t>Compare a least-cost diet in Boston to what some of the world's poorest people actually eat</t>
    </r>
    <r>
      <rPr>
        <sz val="11"/>
        <color theme="1"/>
        <rFont val="Calibri"/>
        <family val="2"/>
        <scheme val="minor"/>
      </rPr>
      <t>, and thereby build familiarity with the main kinds of data we have about dietary patterns around the world, and how human diets relate to the least-cost ways of meeting nutrient requirements.</t>
    </r>
  </si>
  <si>
    <t>Step 1 of the exercise involves guessing at and then using your computer to find a daily diet that would meet all nutrient requirements at the absolutely lowest possible cost per day. These least-cost diets are a useful benchmark but are not what humans actually eat, first because many people do not meet their nutrient requirements (and thereby face a higher burden of disease), and also because people seek things from food other than just nutrients (such as taste, convenience and cultural significance). Even for people who care only about their health, achieving nutrient adequacy is just one step towards a healthy diet. Recommendations such as the Dietary Guidelines for Americans (www.dietaryguidelines.gov) call for larger quantities of fruits and vegetables and other criteria beyond nutrient adequacy, based on clinical and epidemiological evidence about the value of components other than essential nutrients.  Friedman School research on how least-cost diets for nutrient adequacy relate to the least expensive way of adhering to dietary guidelines is described here: https://sites.tufts.edu/foodpricesfornutrition.</t>
  </si>
  <si>
    <t>The question of what is a least-cost diet that supplies just enough nutrients to stay healthy has been asked ever since the presence of essential nutrients in foods was discovered in the early 20th century. Mathematical solutions to the problem were first developed during World War II for the purpose of allocating food rations and also formulating livestock feed.  Cows and pigs are still fed least-cost diets on a routine basis and computing them for people provides useful insights into the economics of food and nutrition.  In this exercise, we use least-cost diets as a benchmark to reveal which nutrients are most expensive for people to obtain from locally available foods, and use the differences between least-cost diets and actual food consumption to see what else drives food choice beyond just nutrients. For use in dietary recommendations, we would need to add other criteria for a healthy diet, and other factors affecting food choice such as preparation time, culinary traditions and personal preferences.</t>
  </si>
  <si>
    <t xml:space="preserve">A least-cost diet, defined as that combination of foods that meets a person's minimum nutrient requirements at the lowest possible total cost, is not a realistic description of what most people actually eat -- but it is very informative, if only to reveal what else besides minimum nutrient requirements is being consumed. In the first part of this exercise, your task is guesswork, to select just enough of the right foods needed to meet your estimated nutrient requirements at the lowest possible total cost. In the second part of the exercise, your task is to compare the foods you selected with diets that the world’s poorest people actually eat. The third purpose of this exercise is to see and begin practicing how best to transform real data into presentation-quality tables using Excel. That skill is very helpful for many jobs, and we will return to it in four more data analysis exercises later in the semester. Since some students have not had much (or any) previous opportunity to make your own tables and charts, this is an important opportunity to learn how to do that. You are free to share Excel tips with other students, but the final tables and explanations of your findings should be your own work. </t>
  </si>
  <si>
    <t>When working with data it is especially important to watch out for definitions and units of measure. Your document must clearly explain what your numbers represent, with definitions for each acronym (such as DRI) and labels for each unit of measure (mg, kcal etc.). Every table must have an appropriate title and a note below the table describing the data as in the preformatted tables provided with this exercise, and be accompanied by brief summaries in plain English immediately above or below that refer to a few of the numbers in each table. Presenting your own calculations in this way is an important professional skill that leverages your understanding of the economic forces behind your data.</t>
  </si>
  <si>
    <t>1. A least-cost diet in Boston</t>
  </si>
  <si>
    <t>and are shown in their respective scientific units of measure such as kcal, g or mg.</t>
  </si>
  <si>
    <t>The remaining sheets allow you to enter the number of servings you might choose of each item. When you enter a number in the highlighted cells, formulas in row 13 at the top of each column will then calculate the total cost per day, and the amount of each nutrient obtained. Formulas then compare those hypothetical nutrient intakes to the DRI values. Cells are colored reddish when outside their DRI bounds, and blueish when within bounds for a nutrient-adequate diet. Shading is darker when farther from the boundary, and lighter when closer to 100%. Cells which are at the boundary have bold text at exactly 100%. In DRIs, lower bounds (row 8) are based on RDA, AI or AMDR criteria ; upper bounds (row 9) are based on UL, CDDR or AMDR criteria. Dietary energy balance is both an upper and lower bound, so appears in both rows. At the mathematically exact least-cost diet for nutrient adequacy, energy and a few other cells would at precisely 100%, no cells would be red, and the number of limiting nutrients (at 100% in bold) will exactly equal the number of foods included in the diet. Nutrients that are not colored are not binding, so only those that are colored influence the cost and composition of the least-cost diet. The exactly least-cost diet is practically impossible for a human to find, but can quickly be computed by Excel as shown in the worksheets marked "Solved", which you should look at after experimenting with guesswork.</t>
  </si>
  <si>
    <t xml:space="preserve">Finding a mix of foods that would actually meet all DRIs is extremely difficult to do by guesswork, and basically impossible to guess at least cost. You are not expected to actually meet that goal, but to make and describe your guesswork in a way that demonstrates the principles involved. As in real life, the portion sizes used here are merely indicative, and you can choose any number or fraction of portions for each food included in a given diet plan. The fun of this exercise comes from being able to alter diet plans quickly and observe their consequences for nutrient intake, without harming any people or lab animals and without spending actual money. Experimenting with different quantities of various foods in this computer simulation allows you to discover for yourself some of the underlying principles that govern the relationship between food choice, nutrient adequacy and diet cost.  </t>
  </si>
  <si>
    <t>Your written report should compare and contrast two guesswork diets for a woman and two for a man. The guesswork diets will not actually meet all DRIs, and will definitely not do so at least cost, because doing that would require use of advanced math with the Excel solver. The goal of this exercise is to use your mind to guess at and then describe four diet plans that can be summarized in two kinds of tables:</t>
  </si>
  <si>
    <t>-- Table 2, showing the quantity of each nutrient in each diet, and their adequacy as a percentage of the lower or upper bound in the U.S. DRIs. To fit on a page this table is divided into two parts. A corresponding Table 3 is also provided to show nutrient composition of the true least-cost diet as computed by the Excel solver.</t>
  </si>
  <si>
    <t xml:space="preserve">Tables 1, 2, and 3 are already constructed for you on separate sheets of the workbook. Their contents will be filled in automatically from the data in other tabs, including especially the quantities of each food that you choose in the four Guesswork sheets. You can paste these tables directly into a Word document. As in any report, each table must be numbered with a brief title above the table and detailed notes below it that describe the original source of your data and provide any definitions not already stated in the title and labels for the rows and columns of your tables. </t>
  </si>
  <si>
    <t>(a) How does the number and type of foods consumed affect the cost of meeting these DRIs?  In other words, what level of diet diversity helps you get closer to DRIs at lower cost, and what types of foods should be included?</t>
  </si>
  <si>
    <t xml:space="preserve">(b) Beyond dietary diversity, what individual foods are most likely to appear in least-cost diets, and why?  Which foods are likely to be needed in relatively large quantities, and which foods could be consumed in small quantities?  </t>
  </si>
  <si>
    <t xml:space="preserve">(c) How do the differences in DRIs for women and men affect the least-cost diet?  In other words, what are differences in DRI values for macro- and micronutrients, and what are the corresponding differences in your chosen diet plans?  To illustrate your answer, the plans in your report should have some similarities but also differences between women and men. </t>
  </si>
  <si>
    <t xml:space="preserve">1.4 Comparing guesswork to the true least-cost diet today, and Stigler’s original least-cost diet of 1939 </t>
  </si>
  <si>
    <t xml:space="preserve">A fun aspect of this exercise is to compare your guesswork to the exact true result found by Excel’s algorithms, giving the precise mix of foods that meets all DRIs at lowest total cost. You can also compare these results, obtained with modern foods at recent prices, with the original least-cost diet that was formulated by George Stigler in 1939 as detailed here: https://en.wikipedia.org/wiki/Stigler_diet. </t>
  </si>
  <si>
    <t>To see the true least-cost diet in Boston you can look in your workbook at the sheets marked "Solved". You can also make Excel calculate this exact solution yourself, by:</t>
  </si>
  <si>
    <t>-- In the search box, find and add in the “Solver”, which then appears under Data | Analysis. When you click on the Solver, Excel will have remembered the following settings, based on the total diet in row 13 of each sheet:</t>
  </si>
  <si>
    <t xml:space="preserve">For this exercise, briefly compare your guesswork to Excel’s exact solution, and compare both of them to Stigler’s original guess at a least-cost diet in 1939.  In your guesswork, did you choose the same foods as Stigler did for his project, almost 80 years ago?  Did you choose the same foods as Excel’s Solver?  How did these choices differ, and to what extent have the many changes in the U.S. food environment since 1939 altered the foods that would be included in a least-cost diet? </t>
  </si>
  <si>
    <t>Carrots, frozen, cut, Stop &amp; Shop brand</t>
  </si>
  <si>
    <t>Spinach, bagged, fresh, Stop &amp; Shop brand</t>
  </si>
  <si>
    <t>Soy milk, Nature's Promise brand</t>
  </si>
  <si>
    <t>0.5 gallon</t>
  </si>
  <si>
    <t>Almond milk, Nature's Promise brand</t>
  </si>
  <si>
    <t>Animal-sourced foods and alternatives</t>
  </si>
  <si>
    <t>Pumpkin pie filling, canned, Libby's brand</t>
  </si>
  <si>
    <t>Pumpkin, fresh</t>
  </si>
  <si>
    <t>2 lbs</t>
  </si>
  <si>
    <t>Item number</t>
  </si>
  <si>
    <t>Ribo-flavin
(mg)</t>
  </si>
  <si>
    <t>Phos-phorus (mg)</t>
  </si>
  <si>
    <t>Oranges, navel</t>
  </si>
  <si>
    <t>Spinach, cut leaf, frozen, Stop &amp; Shop brand</t>
  </si>
  <si>
    <t>Pumpkin, canned, Libby's brand</t>
  </si>
  <si>
    <t>1 oz</t>
  </si>
  <si>
    <t>Cashews, whole, Stop &amp; Shop brand</t>
  </si>
  <si>
    <t>Almonds, whole, Stop &amp; Shop brand</t>
  </si>
  <si>
    <t>Peanut butter, creamy, Stop &amp; Shop brand</t>
  </si>
  <si>
    <t xml:space="preserve">Orange Juice, 100% Pure Not From Concentrate, Stop &amp; Shop </t>
  </si>
  <si>
    <t>Vegetable Oil , 100% Soybean Oil, Stop &amp; Shop brand</t>
  </si>
  <si>
    <t>Broccoli cuts, frozen, Stop &amp; Shop brand</t>
  </si>
  <si>
    <t>Spinach, whole leaf, canned, Stop &amp; Shop brand</t>
  </si>
  <si>
    <t>Pasta penne, Stop &amp; Shop brand</t>
  </si>
  <si>
    <t xml:space="preserve">Bread, white round top, Stop &amp; Shop brand </t>
  </si>
  <si>
    <t>Bread, multigrain premium, Stop &amp; Shop brand</t>
  </si>
  <si>
    <t>Oats, old fashioned, Stop &amp; Shop brand</t>
  </si>
  <si>
    <t>Rice, white, long grain, enriched, Stop &amp; Shop brand</t>
  </si>
  <si>
    <t>Margarine sticks, 4 qrtrs, Stop &amp; Shop brand</t>
  </si>
  <si>
    <t>Yogurt, plain, low fat, Stop &amp; Shop brand</t>
  </si>
  <si>
    <t>Target line</t>
  </si>
  <si>
    <r>
      <t xml:space="preserve">Nutrient density </t>
    </r>
    <r>
      <rPr>
        <sz val="12"/>
        <color theme="1"/>
        <rFont val="Calibri"/>
        <family val="2"/>
        <scheme val="minor"/>
      </rPr>
      <t>(per 100 kcal, from USDA National Nutrient Database)</t>
    </r>
  </si>
  <si>
    <t>Price per 100 kcal</t>
  </si>
  <si>
    <r>
      <rPr>
        <b/>
        <sz val="12"/>
        <color theme="1"/>
        <rFont val="Calibri"/>
        <family val="2"/>
        <scheme val="minor"/>
      </rPr>
      <t>Food cost</t>
    </r>
    <r>
      <rPr>
        <sz val="12"/>
        <color theme="1"/>
        <rFont val="Calibri"/>
        <family val="2"/>
        <scheme val="minor"/>
      </rPr>
      <t xml:space="preserve"> (per 100 kcal)</t>
    </r>
  </si>
  <si>
    <t>Food Group</t>
  </si>
  <si>
    <t>Food item</t>
  </si>
  <si>
    <t>Qty chosen (g/day)</t>
  </si>
  <si>
    <t>Qty chosen (kcal/day)</t>
  </si>
  <si>
    <t>Qty chosen (servings/day)</t>
  </si>
  <si>
    <t>Vegetables</t>
  </si>
  <si>
    <t>Table 5. Least-cost items in the Healthy Diet Basket in Boston</t>
  </si>
  <si>
    <t>Number of food items selected</t>
  </si>
  <si>
    <t>Market Basket Categories</t>
  </si>
  <si>
    <t>Fruits</t>
  </si>
  <si>
    <t>Grains</t>
  </si>
  <si>
    <t>Dairy</t>
  </si>
  <si>
    <t>Protein foods</t>
  </si>
  <si>
    <t>Miscellaneous</t>
  </si>
  <si>
    <t>Qty (g/day)</t>
  </si>
  <si>
    <t>Cost (USD/day)</t>
  </si>
  <si>
    <t>Dark-green vegetables</t>
  </si>
  <si>
    <t>Red and orange vegetables</t>
  </si>
  <si>
    <t>Beans, peas, lentils</t>
  </si>
  <si>
    <t>Starchy vegetables</t>
  </si>
  <si>
    <t>Other vegetables</t>
  </si>
  <si>
    <t>Whole fruit</t>
  </si>
  <si>
    <t>100% fruit juice</t>
  </si>
  <si>
    <t>Whole -grain staple grains (e.g., rice, pasta, breads, tortillas)</t>
  </si>
  <si>
    <t>Whole-grain cereals (e.g., oatmeal, ready-to-eat cereal)</t>
  </si>
  <si>
    <t>Refined-grain staple grains (e.g., rice, pasta, breads, tortillas)</t>
  </si>
  <si>
    <t>Refined-grain other (e.g., cereals, crackers, snacks)</t>
  </si>
  <si>
    <t>Low- and non-fat milk, yogurt, soy alternatives</t>
  </si>
  <si>
    <t>Higher fat milk, yogurt, soy alternatives</t>
  </si>
  <si>
    <t>Cheese</t>
  </si>
  <si>
    <t>Meats</t>
  </si>
  <si>
    <t>Poultry</t>
  </si>
  <si>
    <t>Seafood</t>
  </si>
  <si>
    <t>Nuts, seeds, soy products</t>
  </si>
  <si>
    <t>Pre-prepared entrees and side dishes (e.g., soups, frozen entrees, pizza)</t>
  </si>
  <si>
    <t>Coffee and tea</t>
  </si>
  <si>
    <t>Table fats and oils</t>
  </si>
  <si>
    <t>Sauces, condiments, jams, honey, sugars, spices</t>
  </si>
  <si>
    <t>Other foods and beverages (e.g., soft drinks, fruit drinks, ice cream, pudding, cookies, candy bars)</t>
  </si>
  <si>
    <t>Total</t>
  </si>
  <si>
    <t>Animal-source foods</t>
  </si>
  <si>
    <t xml:space="preserve">Fruits </t>
  </si>
  <si>
    <t>Oils &amp; fats</t>
  </si>
  <si>
    <t xml:space="preserve">Note: Data shown are calculated from pages 98-101 (Tables A4.10. &amp;  A4.11.) of the source. </t>
  </si>
  <si>
    <r>
      <t xml:space="preserve">Source: U.S. Department of Agriculture. </t>
    </r>
    <r>
      <rPr>
        <i/>
        <sz val="12"/>
        <color theme="1"/>
        <rFont val="Calibri"/>
        <family val="2"/>
        <scheme val="minor"/>
      </rPr>
      <t>Thrifty Food Plan, 2021</t>
    </r>
    <r>
      <rPr>
        <sz val="12"/>
        <color theme="1"/>
        <rFont val="Calibri"/>
        <family val="2"/>
        <scheme val="minor"/>
      </rPr>
      <t xml:space="preserve">. August 2021. FNS-916. Available online at https://FNS.usda.gov/TFP. </t>
    </r>
  </si>
  <si>
    <t>Table 6. U.S. Thrifty Food Plan for adult (20-50 yo) females and males, June 2021</t>
  </si>
  <si>
    <t xml:space="preserve">       Maintain energy balance, by setting total intake equal to needs (F13 = F4) [row 4];</t>
  </si>
  <si>
    <t xml:space="preserve">       At or below upper bounds where needed (G13 ≤ G6, H13 ≤ H6,… Z13 ≤ Z6) [row 6]</t>
  </si>
  <si>
    <t xml:space="preserve">       At or above lower bounds for all nutrients (G13 ≥ G5, H13 ≥ H5,…, AB13 ≥ AB5) [row 5]; and</t>
  </si>
  <si>
    <t>To illustrate food choice, items are grouped into five broad categories for ease of comparison among products that might substitute for each other. For each item, data shown are the price per package and corresponding price per serving, based on package and serving sizes that are shown in both natural units such as one apple or one cup of blueberries, and also metric units such as grams.  Data on the nutrients in each serving were downloaded from the USDA FoodData Central at https://fdc.nal.usda.gov.</t>
  </si>
  <si>
    <t xml:space="preserve">A checkbox in the Solver command includes additional constraints that food quantities cannot be negative. The command also specifies that the solution method is the “Simplex” developed in response to Stigler by George Dantzig, using the least-cost diet as an example of many other optimization tasks. The least-cost diet found by Excel depends on the list of foods, their prices and nutrient contents, as well as the DRI requirements for each nutrient.  </t>
  </si>
  <si>
    <t>(Sorted by # of servings)</t>
  </si>
  <si>
    <t>Tomato on the vine, fresh</t>
  </si>
  <si>
    <t>Pasta rotini, whole grain, Barilla brand</t>
  </si>
  <si>
    <t>Rice, brown, Stop &amp; Shop brand</t>
  </si>
  <si>
    <t>4.4 lb</t>
  </si>
  <si>
    <t>Cheese, cheddar shredded, Stop &amp; Shop brand</t>
  </si>
  <si>
    <t>Cheese, parmesan wedge, Taste of Inspirations brand</t>
  </si>
  <si>
    <t>Butternut squash, diced, Stop &amp; Shop brand</t>
  </si>
  <si>
    <t>1 cabbage</t>
  </si>
  <si>
    <t>Table 4.  Cost and nutrient density per 100 kcal of selected foods available in Boston</t>
  </si>
  <si>
    <t>Corn masa flour, Maseca brand</t>
  </si>
  <si>
    <r>
      <rPr>
        <sz val="12"/>
        <color theme="1"/>
        <rFont val="Calibri"/>
        <family val="2"/>
        <scheme val="minor"/>
      </rPr>
      <t xml:space="preserve">3)    Observe and begin practicing how to transform raw data into meaningful tables, using Excel to summarize, compare and contrast numbers in a way that can be pasted into a Word document and discussed in your exercise report. In later data analysis exercises and your course project, you will download raw data from a variety of websites to make professional-looking figures. Finding and downloading raw data that you then transform into useful tables and charts is the key skill for any kind of data analysis. An excellent introduction to data visualization is the APA style guide: </t>
    </r>
    <r>
      <rPr>
        <u/>
        <sz val="12"/>
        <color theme="10"/>
        <rFont val="Calibri"/>
        <family val="2"/>
        <scheme val="minor"/>
      </rPr>
      <t>https://apastyle.apa.org/style-grammar-guidelines/tables-figures</t>
    </r>
  </si>
  <si>
    <t xml:space="preserve">In the end, you should save your Word document and convert it to PDF form before uploading to Canvas. Converting to PDF will ensure that formatting is preserved, and the document should be formatted like any report (for example, your course project). A template for this is provided along with this assignment. At the top please include your name and email address, the purpose of the document (course number, course title, and assignment information), a title for the report itself and the date of last revision. </t>
  </si>
  <si>
    <r>
      <t xml:space="preserve">The first part of this exercise focuses on the prices and nutrient composition of foods currently available in Boston. The accompanying Excel file provides information on </t>
    </r>
    <r>
      <rPr>
        <b/>
        <sz val="11"/>
        <color theme="1"/>
        <rFont val="Calibri"/>
        <family val="2"/>
        <scheme val="minor"/>
      </rPr>
      <t>60 food products in five categories</t>
    </r>
    <r>
      <rPr>
        <sz val="11"/>
        <color theme="1"/>
        <rFont val="Calibri"/>
        <family val="2"/>
        <scheme val="minor"/>
      </rPr>
      <t xml:space="preserve">, designed to facilitate understanding and build intuition about the least-cost diet problem. </t>
    </r>
  </si>
  <si>
    <t>Note: The most recent updated instructions are on the course site, together with a Word document template for responding. This text is here only to clarify the purpose and context for this spreadsheet.</t>
  </si>
  <si>
    <t xml:space="preserve">Apples, gala </t>
  </si>
  <si>
    <r>
      <rPr>
        <b/>
        <sz val="12"/>
        <color theme="1"/>
        <rFont val="Calibri Light"/>
        <family val="2"/>
        <scheme val="major"/>
      </rPr>
      <t xml:space="preserve">Sources: </t>
    </r>
    <r>
      <rPr>
        <sz val="12"/>
        <color theme="1"/>
        <rFont val="Calibri Light"/>
        <family val="2"/>
        <scheme val="major"/>
      </rPr>
      <t xml:space="preserve"> Data on food items, prices, package and serving sizes were downloaded from stopandshop.com, updated November 17, 2023
Data on the nutrient composition per serving of each item was downloaded from the USDA FoodData Central (https://fdc.nal.usda.gov).</t>
    </r>
  </si>
  <si>
    <t>Corn tortillas, soft, yellow, small, Mission Foods brand</t>
  </si>
  <si>
    <t>Egg noodles, wide, Stop &amp; Shop brand</t>
  </si>
  <si>
    <t xml:space="preserve">Walnuts, diced, Diamonds of California brand </t>
  </si>
  <si>
    <t>Beans, black, refried, Ducal brand</t>
  </si>
  <si>
    <t>Beans, black, dried, Goya Foods brand</t>
  </si>
  <si>
    <t>Beans, black, canned, Goya Foods brand</t>
  </si>
  <si>
    <t>Chick peas - garbanzos, canned, Goya Foods brand</t>
  </si>
  <si>
    <t>Cheese, cottage, large curd, 4% milkfat, Stop &amp; Shop brand</t>
  </si>
  <si>
    <t xml:space="preserve">Milk, low fat 1%, fortified, Garelick Farms brand </t>
  </si>
  <si>
    <t>1 quart</t>
  </si>
  <si>
    <t>Milk, reduced fat 2%, fortified, Garelick Farms brand</t>
  </si>
  <si>
    <t>Oat milk, Planet Oat Brand</t>
  </si>
  <si>
    <t>Legumes, nuts &amp; seeds</t>
  </si>
  <si>
    <t>Table 2.  Cost and nutrient composition of selected foods available in Boston, November 2023</t>
  </si>
  <si>
    <t>3 tortillas</t>
  </si>
  <si>
    <t>1 cup dry</t>
  </si>
  <si>
    <t>0.75 cup dry</t>
  </si>
  <si>
    <t>25 pieces</t>
  </si>
  <si>
    <t>3 tbsp</t>
  </si>
  <si>
    <t>Note: Data shown are the nutrients in the true least-cost diet obtained by linear programming using the Solver function in Excel, minimizing total cost while staying between the lower and upper bounds for each nutrient specified in the U.S. DRIs. Food options and prices are as offered by an online retailer in Boston in November 2023.  Items chosen are shown in Table 1. Highlighted cells show the limiting nutrients, for which the least-cost diet is at the DRI bounds.</t>
  </si>
  <si>
    <t>Note: Data shown in columns 1-4 are guesswork diets intended to reach nutrient adequacy within DRI bounds at lowest total cost per day, using foods and prices offered by an online retailer in Boston in November 2023.   Data in columns 5 and 6 are the true least-cost diets that would meet all DRI requirements at lowest cost per day, computed using Excel's mathematical programming solver.</t>
  </si>
  <si>
    <t>Note: Data shown are the nutrients in guesswork diets intended to stay within DRI bounds at lowest total cost per day, using foods and prices offered by an online retailer in Boston in November 2023.  The DRI bounds, and the nutrient levels of a truly least-cost diet for nutrient adequacy are shown in Table 3.</t>
  </si>
  <si>
    <r>
      <rPr>
        <b/>
        <sz val="12"/>
        <color theme="1"/>
        <rFont val="Calibri Light"/>
        <family val="2"/>
        <scheme val="major"/>
      </rPr>
      <t xml:space="preserve">Sources: </t>
    </r>
    <r>
      <rPr>
        <sz val="12"/>
        <color theme="1"/>
        <rFont val="Calibri Light"/>
        <family val="2"/>
        <scheme val="major"/>
      </rPr>
      <t xml:space="preserve"> Data on food items, prices, package and serving sizes were downloaded from stopandshop.com
Data on the nutrient composition per serving of each item was downloaded from the USDA FoodData Central repository (http://fdc.nal.usda.gov).</t>
    </r>
  </si>
  <si>
    <t>4.5 lb</t>
  </si>
  <si>
    <t>0.75 cup</t>
  </si>
  <si>
    <t>0.66 cup</t>
  </si>
  <si>
    <t>0.5 cup</t>
  </si>
  <si>
    <t>1.25 cup</t>
  </si>
  <si>
    <t>0.33 cup</t>
  </si>
  <si>
    <t>3 cup</t>
  </si>
  <si>
    <t xml:space="preserve">0.5 cup </t>
  </si>
  <si>
    <t>0.67 cup</t>
  </si>
  <si>
    <t xml:space="preserve">8 fl oz </t>
  </si>
  <si>
    <t>32 oz tub</t>
  </si>
  <si>
    <t>52 oz ctn</t>
  </si>
  <si>
    <t>52 oz btl</t>
  </si>
  <si>
    <t>16 oz pkg</t>
  </si>
  <si>
    <r>
      <t xml:space="preserve">The second sheet of your workbook contains data on a selection of foods available for home delivery from stopandshop.com in the area around the Friedman School (zip code 02111). A typical U.S. grocery store carries over 30,000 distinct food items, with prices and items fluctuating over time. </t>
    </r>
    <r>
      <rPr>
        <b/>
        <sz val="12"/>
        <color theme="1"/>
        <rFont val="Calibri"/>
        <family val="2"/>
        <scheme val="minor"/>
      </rPr>
      <t xml:space="preserve">The specific selection of products and prices were obtained on November 17th, 2023. </t>
    </r>
    <r>
      <rPr>
        <sz val="12"/>
        <color theme="1"/>
        <rFont val="Calibri"/>
        <family val="2"/>
        <scheme val="minor"/>
      </rPr>
      <t xml:space="preserve">Each is the low-cost version of a commonly consumed food that one might expect to see in everyday use by low-income households. These prices reflect what happened to be on sale that day at this particular vendor, and might differ from average prices over many grocery outlets each day in entire month or year. </t>
    </r>
  </si>
  <si>
    <t>8 oz pkg</t>
  </si>
  <si>
    <t>24 oz tub</t>
  </si>
  <si>
    <t>8 oz bag</t>
  </si>
  <si>
    <t>48 oz btl</t>
  </si>
  <si>
    <t>16 oz box</t>
  </si>
  <si>
    <t>40 oz jar</t>
  </si>
  <si>
    <t>29 oz can</t>
  </si>
  <si>
    <t>15 oz can</t>
  </si>
  <si>
    <t>16 oz bag</t>
  </si>
  <si>
    <t>10 oz bag</t>
  </si>
  <si>
    <t>8.5 oz pkg</t>
  </si>
  <si>
    <t>32 oz bag</t>
  </si>
  <si>
    <t>42 oz can</t>
  </si>
  <si>
    <t>12 oz bag</t>
  </si>
  <si>
    <t>24 oz pkg</t>
  </si>
  <si>
    <t>6 oz bag</t>
  </si>
  <si>
    <t>13.5 oz can</t>
  </si>
  <si>
    <t>30 oz can</t>
  </si>
  <si>
    <t>15.2 oz can</t>
  </si>
  <si>
    <t>14.5 oz can</t>
  </si>
  <si>
    <t>48 oz pkg</t>
  </si>
  <si>
    <t>36 oz bag</t>
  </si>
  <si>
    <t>Cheese food, American yellow singles - 24 ct, Stop &amp; Shop brand</t>
  </si>
  <si>
    <t xml:space="preserve">Note: The Healthy Diet Basket (HDB) is a globally-relevant dietary standard designed to reflect similarities across most national food-based dietary guidelines. To build the HDB for Boston, we selected the 11 lowest cost items from our food item list in quantities that maintain energy balance across and within six HDB food groups (i.e. starchy staples; vegetables; fruts; animal-source foods; legumes, nuts and seeds; oils and fats). More information on the HDB can be found at the Food Price for Nutrition site (https://sites.tufts.edu/foodpricesfornutrition/).  </t>
  </si>
  <si>
    <t xml:space="preserve">Data on a person's nutrient requirements are in the tab marked "NutrientRequirements", and information on the foods currently available for home delivery near the Friedman School in the tab marked "FoodPricesAndComposition".
</t>
  </si>
  <si>
    <t>Table 1. Dietary reference intakes for 22 selected nutrients and energy in an adult population at WHO reference heights and weights and an active level of physical activity</t>
  </si>
  <si>
    <r>
      <rPr>
        <b/>
        <sz val="12"/>
        <color theme="1"/>
        <rFont val="Calibri Light"/>
        <family val="2"/>
        <scheme val="major"/>
      </rPr>
      <t xml:space="preserve">Sources: </t>
    </r>
    <r>
      <rPr>
        <sz val="12"/>
        <color theme="1"/>
        <rFont val="Calibri Light"/>
        <family val="2"/>
        <scheme val="major"/>
      </rPr>
      <t xml:space="preserve">Recommended dietary allowance (RDA), adequate intake (AI) levels (for potassium, and fiber), and tolerable upper intake levels (UL) are from the Institute of Medicine (IOM) of the National Academies Dietary Reference Intakes (DRIs). The chronic disease risk reduction (CDRR) level established for sodium is included as the upper bound for sodium intake.  Values for protein, total fat, and carbohydrates are lower and upper bounds of the acceptable macronutrient distribution range (AMDR). The IOM AI for fiber is 14g per 1000 kcal and was converted to g per day using our calculated energy requirements for females and males. Energy requirement is for daily balance with no weight gain or loss. Data shown are for 30 year-old adults, based on the World Health Organization (WHO) reference end-growth (19 years of age) median heights and weights (for a woman at weight=57 kg, height=163 cm, and maternity status=not pregnant or lactating, and a man of weight=67 kg, height=177 cm) and on an 'active' level of physical activity (defined according to IOM as 'typical daily living activities plus at least 60 minutes of daily moderate activity'), which is the level recommended for long-term health. Requirements for other people can be computed at different heights, weights and other parameters at https://www.nal.usda.gov/human-nutrition-and-food-safety/dri-calculator.
</t>
    </r>
    <r>
      <rPr>
        <b/>
        <sz val="12"/>
        <color theme="1"/>
        <rFont val="Calibri Light"/>
        <family val="2"/>
        <scheme val="major"/>
      </rPr>
      <t xml:space="preserve">Notes:  </t>
    </r>
    <r>
      <rPr>
        <sz val="12"/>
        <color theme="1"/>
        <rFont val="Calibri Light"/>
        <family val="2"/>
        <scheme val="major"/>
      </rPr>
      <t xml:space="preserve">Original source is Institute of Medicine (2006), </t>
    </r>
    <r>
      <rPr>
        <i/>
        <sz val="12"/>
        <color theme="1"/>
        <rFont val="Calibri Light"/>
        <family val="2"/>
        <scheme val="major"/>
      </rPr>
      <t>Dietary Reference Intakes: The Essential Guide to Nutrient Requirements</t>
    </r>
    <r>
      <rPr>
        <sz val="12"/>
        <color theme="1"/>
        <rFont val="Calibri Light"/>
        <family val="2"/>
        <scheme val="major"/>
      </rPr>
      <t xml:space="preserve">. Washington, DC: The National Academies Press, online at https://doi.org/10.17226/11537. IOM DRIs were subsequently updated in 2011 for calcium and vitamin D, online at https://doi.org/10.17226/13050, and in 2019 for sodium and potassium, online at https://doi.org/10.17226/25353. Heights and weights are from WHO growth reference data for 5 - 19 years, online at https://www.who.int/growthref/en/, and described in de Onis, M., A.W. Onyango, E. Borghi, A. Siyam, C. Nishida, and J. Siekmann. 2007. </t>
    </r>
    <r>
      <rPr>
        <i/>
        <sz val="12"/>
        <color theme="1"/>
        <rFont val="Calibri Light"/>
        <family val="2"/>
        <scheme val="major"/>
      </rPr>
      <t>Development of a WHO growth reference for school-aged children and adolescents</t>
    </r>
    <r>
      <rPr>
        <sz val="12"/>
        <color theme="1"/>
        <rFont val="Calibri Light"/>
        <family val="2"/>
        <scheme val="major"/>
      </rPr>
      <t>. Bulletin of the World Health Organization 85(09):660–667, online at https://www.who.int/bulletin/volumes/85/9/07-043497.pdf. 
*Indicates nutrients with AI as lower bound.</t>
    </r>
  </si>
  <si>
    <t>Table 3a. Nutrient intake and reference values for calculation of a least-cost diet in Boston (30 yo female)</t>
  </si>
  <si>
    <t>Table 4a. Cost and quantity of foods and nutrients for calculation of a least-cost diet in Boston (30 yo female)</t>
  </si>
  <si>
    <t>Table 3b. Nutrient intake and reference values for calculation of a least-cost diet in Boston (30 yo male)</t>
  </si>
  <si>
    <t xml:space="preserve">Table 2A. Nutrient adequacy of guesswork diets for an adult (30 yo) female </t>
  </si>
  <si>
    <t xml:space="preserve">Table 2B. Nutrient adequacy of guesswork diets for an adult (30 yo) male </t>
  </si>
  <si>
    <r>
      <rPr>
        <b/>
        <sz val="12"/>
        <color theme="1"/>
        <rFont val="Calibri"/>
        <family val="2"/>
        <scheme val="minor"/>
      </rPr>
      <t xml:space="preserve">Updates in November 2023
</t>
    </r>
    <r>
      <rPr>
        <sz val="12"/>
        <color theme="1"/>
        <rFont val="Calibri"/>
        <family val="2"/>
        <scheme val="minor"/>
      </rPr>
      <t>•  New food item prices, collected on November 17th, 2023</t>
    </r>
    <r>
      <rPr>
        <b/>
        <sz val="12"/>
        <color theme="1"/>
        <rFont val="Calibri"/>
        <family val="2"/>
        <scheme val="minor"/>
      </rPr>
      <t xml:space="preserve">
Updates in January 2023</t>
    </r>
    <r>
      <rPr>
        <sz val="12"/>
        <color theme="1"/>
        <rFont val="Calibri"/>
        <family val="2"/>
        <scheme val="minor"/>
      </rPr>
      <t xml:space="preserve">
•  New food item prices, collected on January 10th, 2023
•  Some new items, especially to compare cost at different levels of food processing
</t>
    </r>
    <r>
      <rPr>
        <b/>
        <sz val="12"/>
        <color theme="1"/>
        <rFont val="Calibri"/>
        <family val="2"/>
        <scheme val="minor"/>
      </rPr>
      <t>Updates in September 2022</t>
    </r>
    <r>
      <rPr>
        <sz val="12"/>
        <color theme="1"/>
        <rFont val="Calibri"/>
        <family val="2"/>
        <scheme val="minor"/>
      </rPr>
      <t xml:space="preserve">
•  Pre-formatted tables, to speed up transition from calculation to reporting;
•  Comparison to the Healthy Diet Basket and the Thrifty Food Plan;
•  Nutrient densities per 100 kcal of each food item are now included;
•  Lower bounds for micronutrient intake are all RDAs or AIs (for potassium);
•  Vitamin D has been excluded, as per recommendation in </t>
    </r>
    <r>
      <rPr>
        <i/>
        <sz val="12"/>
        <color theme="1"/>
        <rFont val="Calibri"/>
        <family val="2"/>
        <scheme val="minor"/>
      </rPr>
      <t xml:space="preserve">Software tools for practical application of human nutrient requirements in food-based social science research;
• </t>
    </r>
    <r>
      <rPr>
        <sz val="12"/>
        <color theme="1"/>
        <rFont val="Calibri"/>
        <family val="2"/>
        <scheme val="minor"/>
      </rPr>
      <t xml:space="preserve"> The AI for fiber, a macronutrient, is now included (the AI is 14g per 1000 kcal and has been converted to g per day using our calculated energy requirements for females and males);
•  Upper bounds for micronutrients have been updated with the sodium CDRR from 2019;
•  Values for macronutrient intake levels (except for fiber) are lower and upper bounds of AMDR;
•  Data shown for an active level of physical activity (recommended for long-term health and recommended in </t>
    </r>
    <r>
      <rPr>
        <i/>
        <sz val="12"/>
        <color theme="1"/>
        <rFont val="Calibri"/>
        <family val="2"/>
        <scheme val="minor"/>
      </rPr>
      <t>Software tools for practical application of human nutrient requirements in food-based social science research</t>
    </r>
    <r>
      <rPr>
        <sz val="12"/>
        <color theme="1"/>
        <rFont val="Calibri"/>
        <family val="2"/>
        <scheme val="minor"/>
      </rPr>
      <t>), shown for 30yo males and females, based on WHO reference end-growth median heights and weights.</t>
    </r>
  </si>
  <si>
    <r>
      <t>1)</t>
    </r>
    <r>
      <rPr>
        <sz val="7"/>
        <color theme="1"/>
        <rFont val="Times New Roman"/>
        <family val="1"/>
      </rPr>
      <t xml:space="preserve">      </t>
    </r>
    <r>
      <rPr>
        <b/>
        <sz val="11"/>
        <color theme="1"/>
        <rFont val="Calibri"/>
        <family val="2"/>
        <scheme val="minor"/>
      </rPr>
      <t>Discover how food choice relates to nutrient requirements</t>
    </r>
    <r>
      <rPr>
        <sz val="11"/>
        <color theme="1"/>
        <rFont val="Calibri"/>
        <family val="2"/>
        <scheme val="minor"/>
      </rPr>
      <t>, using Excel to add up the cost of foods you might choose to consume on a given day in Boston, showing the fraction of nutrient needs that would be met by that dietary pattern.  You will practice guessing what combination of foods can stay within lower and upper bounds for dietary energy and 22 nutrients at the lowest possible cost, and compare your guesses to the actual solution to that mathematical puzzle obtained using the “solver” feature of Excel.</t>
    </r>
  </si>
  <si>
    <t>For this introduction to the economics of food choice, we use the Recommended Daily Allowance (RDA), which would be adequate for almost all (at least 97.5%) people in their demographic group, as a lower bound for 21 nutrients. For clinical or public health purposes, nutritionists would consider many other aspects of diet quality associated with health and longevity such as dietary patterns and the food matrix, lipid quality, and phytochemicals or other factors. Students who are interested in diet quality and not already familiar with the strengths and limitations of DRI data should review their definition and usage in the original source documents, at https://ods.od.nih.gov/HealthInformation/nutrientrecommendations.aspx.</t>
  </si>
  <si>
    <r>
      <t xml:space="preserve">The first sheet of your workbook, labeled “1.NutrientRequirements”, contains U.S. Institute of Medicine (IOM) estimates for recommended lower bounds and upper limits on </t>
    </r>
    <r>
      <rPr>
        <b/>
        <sz val="12"/>
        <color theme="1"/>
        <rFont val="Calibri"/>
        <family val="2"/>
        <scheme val="minor"/>
      </rPr>
      <t>dietary energy plus 22 nutrients</t>
    </r>
    <r>
      <rPr>
        <sz val="12"/>
        <color theme="1"/>
        <rFont val="Calibri"/>
        <family val="2"/>
        <scheme val="minor"/>
      </rPr>
      <t xml:space="preserve"> for which upper and lower bounds have been measured and published by the U.S. National Academies. These data have been already downloaded for you from the USDA Food and Nutrition Information Center, https://www.nal.usda.gov/human-nutrition-and-food-safety/dri-calculator, and formatted in a way that clearly reveals target levels for energy balance, and the lower or upper bounds for almost all individuals in a healthy population of men and women (aged 30 years old) as defined by the World Health Organization.</t>
    </r>
  </si>
  <si>
    <t xml:space="preserve">Your first task in this exercise is to experiment with the mix of foods that might come close to meeting the DRIs at lowest cost, until you reach a guesswork diet that gets as close as you can to that goal. For example, starting with the first food in your spreadsheet, it turns out that a healthy woman whose diet consists of exactly 26 apples would achieve energy balance and adequate levels of a few micronutrients, but she would have a terrible stomachache and many other problems including excess carbohydrates and many nutrient deficiencies. That diet would also be very expensive.  As you adjust the number of servings for various foods, you will see how the balance of nutrients changes, and how total diet cost rises and falls. Your task is to use your considerable knowledge of food and nutrients, as well as the power of your spreadsheet, to keep guessing until you run out of time and patience. </t>
  </si>
  <si>
    <t>Finally, beyond this exercise, students who might want to explore further can use this workbook to conduct future work including a variety of sensitivity analyses. Worksheets numbered 12 and 13 with purple tabs provide some additional data that might be useful, including the price per unit of food in energy terms ($/kcal) in tab 12, and then least-cost diets based on food groups in tab 13 which includes the quantities recommended in the Thrifty Food Plan used by the USDA to guide food choice for in the supplemental nutrition assistance program (SNAP), and then the items that would be selected for the Healthy Diet Basket used by the Food Prices for Nutrition project described at https://sites.tufts.edu/foodpricesfornutrition.</t>
  </si>
  <si>
    <t>Last revised 12 Dec. 2023</t>
  </si>
  <si>
    <t xml:space="preserve">This spreadsheet provides all the data and formulas needed to calculate an updated version of a least-cost nutrient adequate diet,  defined as the combinations of foods that meet nutrient requirements for the lowest possible total cost per day.  Steps for the exercise are detailed in the "Instructions" tab.  
</t>
  </si>
  <si>
    <t xml:space="preserve">This version of a least cost diet exercise was first created by Will Masters with course TA Deirdre Schiff in 2018, updated most recently in 2022-23 by former TA Jessica Wallingford, with help from McKenzie Ballard (2022) and Becket Harney (2023). Nutrient requirements were compiled by Kate Schneider and Anna Herforth, "Software tools for practical application of human nutrient requirements in food-based social science research." Gates Open Research 4:179. https://gatesopenresearch.org/articles/4-179, as part of the Food Prices for Nutrition project at Tufts University:  https://sites.tufts.edu/foodpricesfornutrition. </t>
  </si>
  <si>
    <t>Food Choices: Prices, Nutrients and a Least-Cost Diet for Nutrient Adequacy in Boston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</si>
</sst>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 \-0;\-;@"/>
    <numFmt numFmtId="169" formatCode="0.000"/>
  </numFmts>
  <fonts count="5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b/>
      <sz val="12"/>
      <color theme="1"/>
      <name val="Calibri Light"/>
      <family val="2"/>
      <scheme val="major"/>
    </font>
    <font>
      <sz val="12"/>
      <color theme="1"/>
      <name val="Calibri Light"/>
      <family val="2"/>
      <scheme val="major"/>
    </font>
    <font>
      <sz val="12"/>
      <color rgb="FF000000"/>
      <name val="Calibri Light"/>
      <family val="2"/>
      <scheme val="major"/>
    </font>
    <font>
      <sz val="11"/>
      <color rgb="FF000000"/>
      <name val="Calibri Light"/>
      <family val="2"/>
      <scheme val="major"/>
    </font>
    <font>
      <sz val="10"/>
      <color indexed="81"/>
      <name val="Calibri"/>
      <family val="2"/>
    </font>
    <font>
      <b/>
      <sz val="12"/>
      <color rgb="FF000000"/>
      <name val="Calibri Light"/>
      <family val="2"/>
    </font>
    <font>
      <b/>
      <sz val="10"/>
      <color indexed="81"/>
      <name val="Calibri"/>
      <family val="2"/>
    </font>
    <font>
      <sz val="11"/>
      <color rgb="FF000000"/>
      <name val="Verdana"/>
      <family val="2"/>
    </font>
    <font>
      <b/>
      <sz val="12"/>
      <color indexed="18"/>
      <name val="Calibri"/>
      <family val="2"/>
      <scheme val="minor"/>
    </font>
    <font>
      <b/>
      <sz val="12"/>
      <name val="Calibri"/>
      <family val="2"/>
      <scheme val="minor"/>
    </font>
    <font>
      <u/>
      <sz val="12"/>
      <color theme="10"/>
      <name val="Calibri"/>
      <family val="2"/>
      <scheme val="minor"/>
    </font>
    <font>
      <u/>
      <sz val="12"/>
      <color theme="11"/>
      <name val="Calibri"/>
      <family val="2"/>
      <scheme val="minor"/>
    </font>
    <font>
      <b/>
      <sz val="16"/>
      <color theme="1"/>
      <name val="Calibri Light"/>
      <family val="2"/>
      <scheme val="major"/>
    </font>
    <font>
      <b/>
      <sz val="11"/>
      <color theme="1"/>
      <name val="Calibri"/>
      <family val="2"/>
      <scheme val="minor"/>
    </font>
    <font>
      <i/>
      <sz val="12"/>
      <color theme="1"/>
      <name val="Calibri Light"/>
      <family val="2"/>
      <scheme val="major"/>
    </font>
    <font>
      <i/>
      <sz val="12"/>
      <color theme="1"/>
      <name val="Calibri"/>
      <family val="2"/>
      <scheme val="minor"/>
    </font>
    <font>
      <sz val="11"/>
      <color rgb="FF000000"/>
      <name val="Calibri"/>
      <family val="2"/>
      <scheme val="minor"/>
    </font>
    <font>
      <sz val="11"/>
      <color rgb="FF2D3B45"/>
      <name val="Calibri"/>
      <family val="2"/>
      <scheme val="minor"/>
    </font>
    <font>
      <b/>
      <u/>
      <sz val="11"/>
      <color rgb="FF000000"/>
      <name val="Calibri"/>
      <family val="2"/>
      <scheme val="minor"/>
    </font>
    <font>
      <i/>
      <sz val="11"/>
      <color rgb="FF000000"/>
      <name val="Calibri"/>
      <family val="2"/>
      <scheme val="minor"/>
    </font>
    <font>
      <sz val="10"/>
      <color theme="1"/>
      <name val="Courier New"/>
      <family val="3"/>
    </font>
    <font>
      <sz val="7"/>
      <color theme="1"/>
      <name val="Times New Roman"/>
      <family val="1"/>
    </font>
    <font>
      <b/>
      <i/>
      <sz val="12"/>
      <color theme="1"/>
      <name val="Calibri Light"/>
      <family val="2"/>
      <scheme val="major"/>
    </font>
    <font>
      <b/>
      <u/>
      <sz val="12"/>
      <color theme="1"/>
      <name val="Calibri"/>
      <family val="2"/>
      <scheme val="minor"/>
    </font>
    <font>
      <b/>
      <i/>
      <sz val="11"/>
      <color theme="1"/>
      <name val="Calibri"/>
      <family val="2"/>
      <scheme val="minor"/>
    </font>
    <font>
      <sz val="8"/>
      <color theme="1"/>
      <name val="Calibri"/>
      <family val="2"/>
      <scheme val="minor"/>
    </font>
    <font>
      <sz val="10"/>
      <color theme="1"/>
      <name val="Calibri"/>
      <family val="2"/>
      <scheme val="minor"/>
    </font>
    <font>
      <sz val="12"/>
      <color theme="1"/>
      <name val="Calibri"/>
      <family val="2"/>
    </font>
    <font>
      <i/>
      <sz val="9.35"/>
      <color theme="1"/>
      <name val="Calibri Light"/>
      <family val="2"/>
    </font>
    <font>
      <b/>
      <sz val="9"/>
      <color theme="1"/>
      <name val="Calibri"/>
      <family val="2"/>
      <scheme val="minor"/>
    </font>
    <font>
      <sz val="9"/>
      <color theme="1"/>
      <name val="Calibri"/>
      <family val="2"/>
      <scheme val="minor"/>
    </font>
    <font>
      <i/>
      <sz val="9"/>
      <color theme="1"/>
      <name val="Calibri"/>
      <family val="2"/>
      <scheme val="minor"/>
    </font>
    <font>
      <sz val="9"/>
      <color theme="7" tint="-0.249977111117893"/>
      <name val="Calibri"/>
      <family val="2"/>
      <scheme val="minor"/>
    </font>
    <font>
      <b/>
      <i/>
      <sz val="9"/>
      <color theme="7" tint="-0.249977111117893"/>
      <name val="Calibri"/>
      <family val="2"/>
      <scheme val="minor"/>
    </font>
    <font>
      <b/>
      <i/>
      <sz val="9"/>
      <color theme="1"/>
      <name val="Calibri"/>
      <family val="2"/>
      <scheme val="minor"/>
    </font>
    <font>
      <b/>
      <sz val="9"/>
      <color rgb="FF000000"/>
      <name val="Tahoma"/>
      <family val="2"/>
    </font>
    <font>
      <sz val="9"/>
      <color rgb="FF000000"/>
      <name val="Tahoma"/>
      <family val="2"/>
    </font>
    <font>
      <b/>
      <i/>
      <sz val="12"/>
      <color theme="1"/>
      <name val="Calibri"/>
      <family val="2"/>
      <scheme val="minor"/>
    </font>
    <font>
      <b/>
      <i/>
      <sz val="12"/>
      <color theme="7" tint="-0.499984740745262"/>
      <name val="Calibri Light"/>
      <family val="2"/>
      <scheme val="major"/>
    </font>
    <font>
      <b/>
      <i/>
      <sz val="11"/>
      <color rgb="FFC00000"/>
      <name val="Calibri"/>
      <family val="2"/>
      <scheme val="minor"/>
    </font>
    <font>
      <sz val="10"/>
      <name val="MS Sans Serif"/>
    </font>
  </fonts>
  <fills count="10">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8" tint="0.59999389629810485"/>
        <bgColor indexed="64"/>
      </patternFill>
    </fill>
  </fills>
  <borders count="23">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indexed="23"/>
      </top>
      <bottom/>
      <diagonal/>
    </border>
    <border>
      <left/>
      <right/>
      <top/>
      <bottom style="medium">
        <color indexed="23"/>
      </bottom>
      <diagonal/>
    </border>
    <border>
      <left/>
      <right/>
      <top style="thin">
        <color indexed="23"/>
      </top>
      <bottom style="medium">
        <color indexed="23"/>
      </bottom>
      <diagonal/>
    </border>
    <border>
      <left/>
      <right/>
      <top style="thin">
        <color indexed="23"/>
      </top>
      <bottom/>
      <diagonal/>
    </border>
    <border>
      <left/>
      <right/>
      <top/>
      <bottom style="thin">
        <color indexed="64"/>
      </bottom>
      <diagonal/>
    </border>
    <border>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theme="4" tint="-0.249977111117893"/>
      </bottom>
      <diagonal/>
    </border>
    <border>
      <left/>
      <right/>
      <top style="thin">
        <color indexed="64"/>
      </top>
      <bottom/>
      <diagonal/>
    </border>
    <border>
      <left/>
      <right/>
      <top style="thin">
        <color indexed="64"/>
      </top>
      <bottom/>
      <diagonal/>
    </border>
  </borders>
  <cellStyleXfs count="22">
    <xf numFmtId="0" fontId="0" fillId="0" borderId="0"/>
    <xf numFmtId="44" fontId="7" fillId="0" borderId="0" applyFont="0" applyFill="0" applyBorder="0" applyAlignment="0" applyProtection="0"/>
    <xf numFmtId="9" fontId="7"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50" fillId="0" borderId="0"/>
  </cellStyleXfs>
  <cellXfs count="321">
    <xf numFmtId="0" fontId="0" fillId="0" borderId="0" xfId="0"/>
    <xf numFmtId="0" fontId="10" fillId="2" borderId="1"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164" fontId="0" fillId="3" borderId="1" xfId="0" applyNumberFormat="1" applyFill="1" applyBorder="1" applyAlignment="1">
      <alignment horizontal="center" vertical="center" wrapText="1"/>
    </xf>
    <xf numFmtId="164" fontId="0" fillId="3" borderId="3" xfId="0" applyNumberFormat="1" applyFill="1" applyBorder="1" applyAlignment="1">
      <alignment horizontal="center" vertical="center" wrapText="1"/>
    </xf>
    <xf numFmtId="164" fontId="0" fillId="3" borderId="4" xfId="0" applyNumberFormat="1" applyFill="1" applyBorder="1" applyAlignment="1">
      <alignment horizontal="center" vertical="center" wrapText="1"/>
    </xf>
    <xf numFmtId="44" fontId="0" fillId="2" borderId="2" xfId="1" applyFont="1" applyFill="1" applyBorder="1" applyAlignment="1">
      <alignment horizontal="center" vertical="center" wrapText="1"/>
    </xf>
    <xf numFmtId="0" fontId="11" fillId="2" borderId="4" xfId="0" applyFont="1" applyFill="1" applyBorder="1" applyAlignment="1">
      <alignment horizontal="right" vertical="center" wrapText="1"/>
    </xf>
    <xf numFmtId="0" fontId="11" fillId="0" borderId="0" xfId="0" applyFont="1" applyAlignment="1">
      <alignment horizontal="center" vertical="center"/>
    </xf>
    <xf numFmtId="0" fontId="11" fillId="2" borderId="5" xfId="0" applyFont="1" applyFill="1" applyBorder="1"/>
    <xf numFmtId="2" fontId="11" fillId="2" borderId="6" xfId="0" applyNumberFormat="1" applyFont="1" applyFill="1" applyBorder="1" applyAlignment="1">
      <alignment horizontal="center"/>
    </xf>
    <xf numFmtId="164" fontId="11" fillId="3" borderId="5" xfId="0" applyNumberFormat="1" applyFont="1" applyFill="1" applyBorder="1"/>
    <xf numFmtId="164" fontId="11" fillId="3" borderId="0" xfId="0" applyNumberFormat="1" applyFont="1" applyFill="1"/>
    <xf numFmtId="164" fontId="11" fillId="3" borderId="7" xfId="0" applyNumberFormat="1" applyFont="1" applyFill="1" applyBorder="1"/>
    <xf numFmtId="44" fontId="11" fillId="2" borderId="6" xfId="1" applyFont="1" applyFill="1" applyBorder="1"/>
    <xf numFmtId="0" fontId="11" fillId="2" borderId="7" xfId="0" applyFont="1" applyFill="1" applyBorder="1" applyAlignment="1">
      <alignment horizontal="right"/>
    </xf>
    <xf numFmtId="0" fontId="11" fillId="0" borderId="0" xfId="0" applyFont="1"/>
    <xf numFmtId="0" fontId="11" fillId="2" borderId="8" xfId="0" applyFont="1" applyFill="1" applyBorder="1"/>
    <xf numFmtId="2" fontId="11" fillId="2" borderId="9" xfId="0" applyNumberFormat="1" applyFont="1" applyFill="1" applyBorder="1" applyAlignment="1">
      <alignment horizontal="center"/>
    </xf>
    <xf numFmtId="164" fontId="11" fillId="3" borderId="8" xfId="0" applyNumberFormat="1" applyFont="1" applyFill="1" applyBorder="1"/>
    <xf numFmtId="164" fontId="11" fillId="3" borderId="10" xfId="0" applyNumberFormat="1" applyFont="1" applyFill="1" applyBorder="1"/>
    <xf numFmtId="164" fontId="11" fillId="3" borderId="11" xfId="0" applyNumberFormat="1" applyFont="1" applyFill="1" applyBorder="1"/>
    <xf numFmtId="44" fontId="11" fillId="2" borderId="9" xfId="1" applyFont="1" applyFill="1" applyBorder="1"/>
    <xf numFmtId="0" fontId="11" fillId="2" borderId="11" xfId="0" applyFont="1" applyFill="1" applyBorder="1" applyAlignment="1">
      <alignment horizontal="right"/>
    </xf>
    <xf numFmtId="0" fontId="11" fillId="2" borderId="0" xfId="0" applyFont="1" applyFill="1"/>
    <xf numFmtId="2" fontId="11" fillId="2" borderId="0" xfId="0" applyNumberFormat="1" applyFont="1" applyFill="1" applyAlignment="1">
      <alignment horizontal="center"/>
    </xf>
    <xf numFmtId="44" fontId="11" fillId="0" borderId="0" xfId="1" applyFont="1"/>
    <xf numFmtId="0" fontId="11" fillId="0" borderId="0" xfId="0" applyFont="1" applyAlignment="1">
      <alignment horizontal="right"/>
    </xf>
    <xf numFmtId="0" fontId="10" fillId="2" borderId="1" xfId="0" applyFont="1" applyFill="1" applyBorder="1" applyAlignment="1">
      <alignment horizontal="right"/>
    </xf>
    <xf numFmtId="2" fontId="11" fillId="2" borderId="3" xfId="0" applyNumberFormat="1" applyFont="1" applyFill="1" applyBorder="1" applyAlignment="1">
      <alignment horizontal="center"/>
    </xf>
    <xf numFmtId="164" fontId="11" fillId="3" borderId="3" xfId="0" applyNumberFormat="1" applyFont="1" applyFill="1" applyBorder="1"/>
    <xf numFmtId="44" fontId="10" fillId="4" borderId="2" xfId="1" applyFont="1" applyFill="1" applyBorder="1"/>
    <xf numFmtId="0" fontId="11" fillId="0" borderId="3" xfId="0" applyFont="1" applyBorder="1" applyAlignment="1">
      <alignment horizontal="right"/>
    </xf>
    <xf numFmtId="0" fontId="11" fillId="0" borderId="3" xfId="0" applyFont="1" applyBorder="1"/>
    <xf numFmtId="0" fontId="10" fillId="2" borderId="0" xfId="0" applyFont="1" applyFill="1" applyAlignment="1">
      <alignment horizontal="right"/>
    </xf>
    <xf numFmtId="0" fontId="12" fillId="3" borderId="0" xfId="0" applyFont="1" applyFill="1"/>
    <xf numFmtId="0" fontId="12" fillId="3" borderId="0" xfId="0" applyFont="1" applyFill="1" applyAlignment="1">
      <alignment horizontal="right"/>
    </xf>
    <xf numFmtId="3" fontId="12" fillId="3" borderId="0" xfId="0" applyNumberFormat="1" applyFont="1" applyFill="1"/>
    <xf numFmtId="0" fontId="11" fillId="2" borderId="0" xfId="0" applyFont="1" applyFill="1" applyAlignment="1">
      <alignment horizontal="right"/>
    </xf>
    <xf numFmtId="0" fontId="11" fillId="3" borderId="0" xfId="0" applyFont="1" applyFill="1"/>
    <xf numFmtId="0" fontId="13" fillId="3" borderId="0" xfId="0" applyFont="1" applyFill="1" applyAlignment="1">
      <alignment horizontal="right"/>
    </xf>
    <xf numFmtId="0" fontId="11" fillId="3" borderId="0" xfId="0" quotePrefix="1" applyFont="1" applyFill="1" applyAlignment="1">
      <alignment horizontal="right"/>
    </xf>
    <xf numFmtId="9" fontId="10" fillId="2" borderId="1" xfId="2" applyFont="1" applyFill="1" applyBorder="1" applyAlignment="1">
      <alignment horizontal="right"/>
    </xf>
    <xf numFmtId="2" fontId="11" fillId="2" borderId="3" xfId="2" applyNumberFormat="1" applyFont="1" applyFill="1" applyBorder="1" applyAlignment="1">
      <alignment horizontal="center"/>
    </xf>
    <xf numFmtId="9" fontId="11" fillId="3" borderId="3" xfId="2" applyFont="1" applyFill="1" applyBorder="1"/>
    <xf numFmtId="44" fontId="11" fillId="0" borderId="3" xfId="1" applyFont="1" applyBorder="1"/>
    <xf numFmtId="9" fontId="11" fillId="0" borderId="3" xfId="2" applyFont="1" applyBorder="1" applyAlignment="1">
      <alignment horizontal="right"/>
    </xf>
    <xf numFmtId="9" fontId="11" fillId="0" borderId="3" xfId="2" applyFont="1" applyBorder="1"/>
    <xf numFmtId="9" fontId="10" fillId="2" borderId="0" xfId="2" applyFont="1" applyFill="1" applyAlignment="1">
      <alignment horizontal="right"/>
    </xf>
    <xf numFmtId="9" fontId="11" fillId="2" borderId="0" xfId="2" applyFont="1" applyFill="1" applyAlignment="1">
      <alignment horizontal="center"/>
    </xf>
    <xf numFmtId="9" fontId="11" fillId="3" borderId="0" xfId="2" quotePrefix="1" applyFont="1" applyFill="1" applyAlignment="1">
      <alignment horizontal="right"/>
    </xf>
    <xf numFmtId="9" fontId="11" fillId="3" borderId="0" xfId="2" applyFont="1" applyFill="1"/>
    <xf numFmtId="9" fontId="11" fillId="0" borderId="0" xfId="2" applyFont="1"/>
    <xf numFmtId="9" fontId="11" fillId="0" borderId="0" xfId="2" applyFont="1" applyAlignment="1">
      <alignment horizontal="right"/>
    </xf>
    <xf numFmtId="2" fontId="11" fillId="0" borderId="0" xfId="0" applyNumberFormat="1" applyFont="1" applyAlignment="1">
      <alignment horizontal="center"/>
    </xf>
    <xf numFmtId="0" fontId="10" fillId="2" borderId="2" xfId="0" applyFont="1" applyFill="1" applyBorder="1" applyAlignment="1">
      <alignment horizontal="center" vertical="center" wrapText="1"/>
    </xf>
    <xf numFmtId="0" fontId="11" fillId="2" borderId="6" xfId="0" applyFont="1" applyFill="1" applyBorder="1"/>
    <xf numFmtId="0" fontId="11" fillId="2" borderId="9" xfId="0" applyFont="1" applyFill="1" applyBorder="1"/>
    <xf numFmtId="164" fontId="8" fillId="3" borderId="3" xfId="0" applyNumberFormat="1" applyFont="1" applyFill="1" applyBorder="1" applyAlignment="1">
      <alignment horizontal="center" vertical="center" wrapText="1"/>
    </xf>
    <xf numFmtId="44" fontId="0" fillId="2" borderId="3" xfId="1" applyFont="1" applyFill="1" applyBorder="1" applyAlignment="1">
      <alignment horizontal="center" vertical="center" wrapText="1"/>
    </xf>
    <xf numFmtId="44" fontId="11" fillId="2" borderId="0" xfId="1" applyFont="1" applyFill="1" applyBorder="1"/>
    <xf numFmtId="44" fontId="11" fillId="2" borderId="10" xfId="1" applyFont="1" applyFill="1" applyBorder="1"/>
    <xf numFmtId="0" fontId="0" fillId="0" borderId="0" xfId="0" applyAlignment="1">
      <alignment horizontal="center" wrapText="1"/>
    </xf>
    <xf numFmtId="0" fontId="9" fillId="0" borderId="0" xfId="0" applyFont="1"/>
    <xf numFmtId="0" fontId="17" fillId="0" borderId="0" xfId="0" applyFont="1"/>
    <xf numFmtId="0" fontId="0" fillId="0" borderId="14" xfId="0" applyBorder="1"/>
    <xf numFmtId="0" fontId="0" fillId="0" borderId="15" xfId="0" applyBorder="1"/>
    <xf numFmtId="0" fontId="18" fillId="0" borderId="0" xfId="0" applyFont="1" applyAlignment="1">
      <alignment horizontal="center"/>
    </xf>
    <xf numFmtId="0" fontId="19" fillId="0" borderId="0" xfId="0" applyFont="1" applyAlignment="1">
      <alignment horizontal="left"/>
    </xf>
    <xf numFmtId="0" fontId="19" fillId="0" borderId="15" xfId="0" applyFont="1" applyBorder="1" applyAlignment="1">
      <alignment horizontal="left"/>
    </xf>
    <xf numFmtId="0" fontId="18" fillId="0" borderId="12" xfId="0" applyFont="1" applyBorder="1" applyAlignment="1">
      <alignment horizontal="center"/>
    </xf>
    <xf numFmtId="0" fontId="18" fillId="0" borderId="13" xfId="0" applyFont="1" applyBorder="1" applyAlignment="1">
      <alignment horizontal="center"/>
    </xf>
    <xf numFmtId="164" fontId="0" fillId="5" borderId="0" xfId="0" applyNumberFormat="1" applyFill="1" applyAlignment="1">
      <alignment horizontal="center" vertical="center" wrapText="1"/>
    </xf>
    <xf numFmtId="44" fontId="6" fillId="0" borderId="0" xfId="1" applyFont="1"/>
    <xf numFmtId="164" fontId="0" fillId="0" borderId="0" xfId="0" applyNumberFormat="1"/>
    <xf numFmtId="44" fontId="6" fillId="0" borderId="0" xfId="1" applyFont="1" applyAlignment="1">
      <alignment horizontal="center" wrapText="1"/>
    </xf>
    <xf numFmtId="164" fontId="0" fillId="0" borderId="0" xfId="0" applyNumberFormat="1" applyAlignment="1">
      <alignment horizontal="center" wrapText="1"/>
    </xf>
    <xf numFmtId="44" fontId="0" fillId="0" borderId="0" xfId="0" applyNumberFormat="1"/>
    <xf numFmtId="2" fontId="0" fillId="0" borderId="0" xfId="0" applyNumberFormat="1"/>
    <xf numFmtId="3" fontId="0" fillId="0" borderId="0" xfId="0" applyNumberFormat="1"/>
    <xf numFmtId="0" fontId="0" fillId="0" borderId="0" xfId="0" quotePrefix="1"/>
    <xf numFmtId="0" fontId="0" fillId="0" borderId="0" xfId="0" applyAlignment="1">
      <alignment horizontal="left" vertical="top" wrapText="1"/>
    </xf>
    <xf numFmtId="0" fontId="11" fillId="0" borderId="16" xfId="0" applyFont="1" applyBorder="1" applyAlignment="1">
      <alignment wrapText="1"/>
    </xf>
    <xf numFmtId="0" fontId="11" fillId="0" borderId="16" xfId="0" applyFont="1" applyBorder="1" applyAlignment="1">
      <alignment horizontal="center" wrapText="1"/>
    </xf>
    <xf numFmtId="0" fontId="11" fillId="0" borderId="0" xfId="0" applyFont="1" applyAlignment="1">
      <alignment horizontal="center" wrapText="1"/>
    </xf>
    <xf numFmtId="0" fontId="12" fillId="0" borderId="0" xfId="0" applyFont="1"/>
    <xf numFmtId="0" fontId="12" fillId="0" borderId="0" xfId="0" applyFont="1" applyAlignment="1">
      <alignment horizontal="right"/>
    </xf>
    <xf numFmtId="3" fontId="12" fillId="0" borderId="0" xfId="0" applyNumberFormat="1" applyFont="1"/>
    <xf numFmtId="0" fontId="11" fillId="0" borderId="0" xfId="0" quotePrefix="1" applyFont="1" applyAlignment="1">
      <alignment horizontal="right"/>
    </xf>
    <xf numFmtId="165" fontId="11" fillId="0" borderId="0" xfId="15" applyNumberFormat="1" applyFont="1" applyFill="1" applyBorder="1"/>
    <xf numFmtId="0" fontId="11" fillId="0" borderId="16" xfId="0" quotePrefix="1" applyFont="1" applyBorder="1" applyAlignment="1">
      <alignment horizontal="right"/>
    </xf>
    <xf numFmtId="165" fontId="11" fillId="0" borderId="16" xfId="15" applyNumberFormat="1" applyFont="1" applyFill="1" applyBorder="1"/>
    <xf numFmtId="0" fontId="11" fillId="0" borderId="16" xfId="0" applyFont="1" applyBorder="1"/>
    <xf numFmtId="0" fontId="12" fillId="0" borderId="16" xfId="0" applyFont="1" applyBorder="1" applyAlignment="1">
      <alignment horizontal="right"/>
    </xf>
    <xf numFmtId="0" fontId="10" fillId="0" borderId="0" xfId="0" applyFont="1" applyAlignment="1">
      <alignment wrapText="1"/>
    </xf>
    <xf numFmtId="0" fontId="11" fillId="0" borderId="0" xfId="0" applyFont="1" applyAlignment="1">
      <alignment horizontal="center" vertical="center" wrapText="1"/>
    </xf>
    <xf numFmtId="44" fontId="10" fillId="0" borderId="0" xfId="1" applyFont="1" applyFill="1" applyBorder="1"/>
    <xf numFmtId="44" fontId="11" fillId="0" borderId="0" xfId="1" applyFont="1" applyFill="1" applyBorder="1"/>
    <xf numFmtId="9" fontId="11" fillId="0" borderId="0" xfId="2" applyFont="1" applyFill="1" applyBorder="1"/>
    <xf numFmtId="9" fontId="11" fillId="0" borderId="0" xfId="2" quotePrefix="1" applyFont="1" applyFill="1" applyBorder="1" applyAlignment="1">
      <alignment horizontal="right"/>
    </xf>
    <xf numFmtId="0" fontId="10" fillId="0" borderId="0" xfId="0" applyFont="1" applyAlignment="1">
      <alignment horizontal="left" wrapText="1"/>
    </xf>
    <xf numFmtId="0" fontId="10" fillId="0" borderId="0" xfId="0" applyFont="1"/>
    <xf numFmtId="44" fontId="11" fillId="0" borderId="0" xfId="1" applyFont="1" applyFill="1" applyBorder="1" applyAlignment="1">
      <alignment horizontal="center"/>
    </xf>
    <xf numFmtId="9" fontId="24" fillId="0" borderId="0" xfId="2" applyFont="1" applyFill="1" applyBorder="1"/>
    <xf numFmtId="1" fontId="11" fillId="0" borderId="0" xfId="0" applyNumberFormat="1" applyFont="1"/>
    <xf numFmtId="9" fontId="11" fillId="0" borderId="0" xfId="2" applyFont="1" applyFill="1" applyBorder="1" applyAlignment="1">
      <alignment horizontal="center" vertical="center"/>
    </xf>
    <xf numFmtId="1" fontId="10" fillId="0" borderId="0" xfId="0" applyNumberFormat="1" applyFont="1"/>
    <xf numFmtId="165" fontId="12" fillId="0" borderId="0" xfId="15" applyNumberFormat="1" applyFont="1" applyFill="1" applyBorder="1"/>
    <xf numFmtId="165" fontId="11" fillId="0" borderId="0" xfId="15" applyNumberFormat="1" applyFont="1" applyFill="1" applyBorder="1" applyAlignment="1">
      <alignment horizontal="center" wrapText="1"/>
    </xf>
    <xf numFmtId="165" fontId="11" fillId="0" borderId="0" xfId="15" quotePrefix="1" applyNumberFormat="1" applyFont="1" applyFill="1" applyBorder="1" applyAlignment="1">
      <alignment horizontal="right"/>
    </xf>
    <xf numFmtId="44" fontId="11" fillId="0" borderId="0" xfId="1" applyFont="1" applyBorder="1"/>
    <xf numFmtId="0" fontId="11" fillId="0" borderId="0" xfId="0" applyFont="1" applyAlignment="1">
      <alignment horizontal="left" indent="1"/>
    </xf>
    <xf numFmtId="164" fontId="11" fillId="0" borderId="0" xfId="0" applyNumberFormat="1" applyFont="1" applyAlignment="1">
      <alignment horizontal="right" indent="2"/>
    </xf>
    <xf numFmtId="2" fontId="11" fillId="0" borderId="0" xfId="0" applyNumberFormat="1" applyFont="1"/>
    <xf numFmtId="44" fontId="11" fillId="7" borderId="0" xfId="1" applyFont="1" applyFill="1" applyBorder="1"/>
    <xf numFmtId="0" fontId="11" fillId="7" borderId="0" xfId="0" applyFont="1" applyFill="1" applyAlignment="1">
      <alignment horizontal="left" indent="1"/>
    </xf>
    <xf numFmtId="0" fontId="11" fillId="7" borderId="0" xfId="0" applyFont="1" applyFill="1"/>
    <xf numFmtId="0" fontId="11" fillId="7" borderId="0" xfId="0" applyFont="1" applyFill="1" applyAlignment="1">
      <alignment horizontal="left" vertical="center" indent="1"/>
    </xf>
    <xf numFmtId="0" fontId="11" fillId="0" borderId="16" xfId="0" applyFont="1" applyBorder="1" applyAlignment="1">
      <alignment horizontal="center" vertical="center" wrapText="1"/>
    </xf>
    <xf numFmtId="44" fontId="11" fillId="0" borderId="0" xfId="0" applyNumberFormat="1" applyFont="1"/>
    <xf numFmtId="0" fontId="10" fillId="0" borderId="16" xfId="0" applyFont="1" applyBorder="1" applyAlignment="1">
      <alignment horizontal="left" wrapText="1"/>
    </xf>
    <xf numFmtId="44" fontId="10" fillId="0" borderId="16" xfId="1" applyFont="1" applyFill="1" applyBorder="1"/>
    <xf numFmtId="1" fontId="10" fillId="0" borderId="16" xfId="0" applyNumberFormat="1" applyFont="1" applyBorder="1"/>
    <xf numFmtId="9" fontId="11" fillId="0" borderId="16" xfId="2" applyFont="1" applyFill="1" applyBorder="1" applyAlignment="1">
      <alignment horizontal="center" vertical="center"/>
    </xf>
    <xf numFmtId="9" fontId="11" fillId="0" borderId="16" xfId="2" applyFont="1" applyFill="1" applyBorder="1"/>
    <xf numFmtId="9" fontId="24" fillId="0" borderId="16" xfId="2" applyFont="1" applyFill="1" applyBorder="1"/>
    <xf numFmtId="44" fontId="0" fillId="0" borderId="16" xfId="1" applyFont="1" applyFill="1" applyBorder="1" applyAlignment="1">
      <alignment horizontal="center" wrapText="1"/>
    </xf>
    <xf numFmtId="2" fontId="11" fillId="0" borderId="16" xfId="0" applyNumberFormat="1" applyFont="1" applyBorder="1" applyAlignment="1">
      <alignment horizontal="center" wrapText="1"/>
    </xf>
    <xf numFmtId="0" fontId="9" fillId="0" borderId="0" xfId="0" applyFont="1" applyAlignment="1">
      <alignment horizontal="right" wrapText="1"/>
    </xf>
    <xf numFmtId="44" fontId="11" fillId="0" borderId="0" xfId="1" applyFont="1" applyFill="1" applyBorder="1" applyAlignment="1">
      <alignment horizontal="center" vertical="center" wrapText="1"/>
    </xf>
    <xf numFmtId="164" fontId="11" fillId="0" borderId="0" xfId="0" applyNumberFormat="1" applyFont="1" applyAlignment="1">
      <alignment horizontal="center" vertical="center" wrapText="1"/>
    </xf>
    <xf numFmtId="44" fontId="11" fillId="0" borderId="16" xfId="1" applyFont="1" applyFill="1" applyBorder="1" applyAlignment="1">
      <alignment horizontal="center" vertical="center" wrapText="1"/>
    </xf>
    <xf numFmtId="164" fontId="11" fillId="0" borderId="16" xfId="0" applyNumberFormat="1" applyFont="1" applyBorder="1" applyAlignment="1">
      <alignment horizontal="center" vertical="center" wrapText="1"/>
    </xf>
    <xf numFmtId="0" fontId="11" fillId="0" borderId="16" xfId="0" applyFont="1" applyBorder="1" applyAlignment="1">
      <alignment horizontal="left" indent="1"/>
    </xf>
    <xf numFmtId="0" fontId="11" fillId="7" borderId="16" xfId="0" applyFont="1" applyFill="1" applyBorder="1" applyAlignment="1">
      <alignment horizontal="left" indent="1"/>
    </xf>
    <xf numFmtId="0" fontId="11" fillId="7" borderId="16" xfId="0" applyFont="1" applyFill="1" applyBorder="1"/>
    <xf numFmtId="44" fontId="11" fillId="0" borderId="16" xfId="0" applyNumberFormat="1" applyFont="1" applyBorder="1"/>
    <xf numFmtId="0" fontId="25" fillId="0" borderId="0" xfId="0" applyFont="1"/>
    <xf numFmtId="0" fontId="0" fillId="0" borderId="0" xfId="0" applyAlignment="1">
      <alignment vertical="top" wrapText="1"/>
    </xf>
    <xf numFmtId="9" fontId="24" fillId="0" borderId="0" xfId="2" applyFont="1" applyFill="1" applyBorder="1" applyAlignment="1">
      <alignment horizontal="left" vertical="top"/>
    </xf>
    <xf numFmtId="0" fontId="20" fillId="0" borderId="0" xfId="20" applyAlignment="1">
      <alignment vertical="top" wrapText="1"/>
    </xf>
    <xf numFmtId="3" fontId="11" fillId="0" borderId="16" xfId="0" applyNumberFormat="1" applyFont="1" applyBorder="1"/>
    <xf numFmtId="9" fontId="24" fillId="0" borderId="0" xfId="2" applyFont="1" applyFill="1" applyBorder="1" applyAlignment="1">
      <alignment horizontal="right"/>
    </xf>
    <xf numFmtId="0" fontId="0" fillId="0" borderId="0" xfId="0" applyAlignment="1">
      <alignment horizontal="left" vertical="top"/>
    </xf>
    <xf numFmtId="0" fontId="9" fillId="0" borderId="0" xfId="0" applyFont="1" applyAlignment="1">
      <alignment wrapText="1"/>
    </xf>
    <xf numFmtId="1" fontId="32" fillId="0" borderId="0" xfId="0" applyNumberFormat="1" applyFont="1"/>
    <xf numFmtId="164" fontId="11" fillId="8" borderId="0" xfId="0" applyNumberFormat="1" applyFont="1" applyFill="1" applyAlignment="1">
      <alignment horizontal="center"/>
    </xf>
    <xf numFmtId="164" fontId="11" fillId="0" borderId="0" xfId="0" applyNumberFormat="1" applyFont="1" applyAlignment="1">
      <alignment horizontal="center"/>
    </xf>
    <xf numFmtId="0" fontId="33" fillId="0" borderId="0" xfId="0" applyFont="1"/>
    <xf numFmtId="44" fontId="11" fillId="9" borderId="0" xfId="0" applyNumberFormat="1" applyFont="1" applyFill="1"/>
    <xf numFmtId="44" fontId="11" fillId="9" borderId="16" xfId="0" applyNumberFormat="1" applyFont="1" applyFill="1" applyBorder="1"/>
    <xf numFmtId="44" fontId="11" fillId="9" borderId="0" xfId="0" applyNumberFormat="1" applyFont="1" applyFill="1" applyProtection="1">
      <protection hidden="1"/>
    </xf>
    <xf numFmtId="0" fontId="0" fillId="0" borderId="16" xfId="0" applyBorder="1"/>
    <xf numFmtId="166" fontId="12" fillId="0" borderId="0" xfId="0" applyNumberFormat="1" applyFont="1"/>
    <xf numFmtId="167" fontId="11" fillId="0" borderId="0" xfId="15" applyNumberFormat="1" applyFont="1" applyFill="1" applyBorder="1"/>
    <xf numFmtId="0" fontId="29" fillId="0" borderId="0" xfId="0" applyFont="1" applyAlignment="1">
      <alignment vertical="center"/>
    </xf>
    <xf numFmtId="0" fontId="0" fillId="0" borderId="0" xfId="0" applyAlignment="1">
      <alignment vertical="center" wrapText="1"/>
    </xf>
    <xf numFmtId="0" fontId="26"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27" fillId="0" borderId="0" xfId="0" applyFont="1" applyAlignment="1">
      <alignment vertical="center" wrapText="1"/>
    </xf>
    <xf numFmtId="0" fontId="28" fillId="0" borderId="0" xfId="0" applyFont="1" applyAlignment="1">
      <alignment vertical="center" wrapText="1"/>
    </xf>
    <xf numFmtId="0" fontId="26" fillId="0" borderId="0" xfId="0" applyFont="1" applyAlignment="1">
      <alignment horizontal="left" vertical="center" wrapText="1"/>
    </xf>
    <xf numFmtId="0" fontId="0" fillId="0" borderId="0" xfId="0" applyAlignment="1">
      <alignment wrapText="1"/>
    </xf>
    <xf numFmtId="0" fontId="30" fillId="0" borderId="0" xfId="0"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vertical="center" wrapText="1"/>
    </xf>
    <xf numFmtId="0" fontId="35" fillId="0" borderId="0" xfId="0" applyFont="1" applyAlignment="1">
      <alignment vertical="center" wrapText="1"/>
    </xf>
    <xf numFmtId="0" fontId="36" fillId="0" borderId="0" xfId="0" applyFont="1" applyAlignment="1">
      <alignment vertical="center" wrapText="1"/>
    </xf>
    <xf numFmtId="0" fontId="36" fillId="0" borderId="0" xfId="0" applyFont="1"/>
    <xf numFmtId="0" fontId="36" fillId="0" borderId="0" xfId="0" applyFont="1" applyAlignment="1">
      <alignment horizontal="center"/>
    </xf>
    <xf numFmtId="9" fontId="39" fillId="0" borderId="0" xfId="2" applyFont="1" applyFill="1" applyBorder="1" applyAlignment="1">
      <alignment horizontal="left"/>
    </xf>
    <xf numFmtId="0" fontId="40" fillId="0" borderId="0" xfId="0" applyFont="1" applyAlignment="1">
      <alignment horizontal="left"/>
    </xf>
    <xf numFmtId="0" fontId="40" fillId="0" borderId="0" xfId="0" applyFont="1"/>
    <xf numFmtId="0" fontId="40" fillId="0" borderId="16" xfId="0" applyFont="1" applyBorder="1"/>
    <xf numFmtId="0" fontId="39" fillId="0" borderId="16" xfId="0" applyFont="1" applyBorder="1"/>
    <xf numFmtId="0" fontId="40" fillId="0" borderId="16" xfId="0" applyFont="1" applyBorder="1" applyAlignment="1">
      <alignment horizontal="right" indent="1"/>
    </xf>
    <xf numFmtId="9" fontId="41" fillId="0" borderId="16" xfId="2" applyFont="1" applyFill="1" applyBorder="1" applyAlignment="1">
      <alignment horizontal="right" wrapText="1"/>
    </xf>
    <xf numFmtId="0" fontId="40" fillId="0" borderId="16" xfId="0" applyFont="1" applyBorder="1" applyAlignment="1">
      <alignment horizontal="right"/>
    </xf>
    <xf numFmtId="0" fontId="41" fillId="0" borderId="0" xfId="0" applyFont="1"/>
    <xf numFmtId="0" fontId="39" fillId="0" borderId="0" xfId="0" applyFont="1"/>
    <xf numFmtId="0" fontId="40" fillId="0" borderId="0" xfId="0" applyFont="1" applyAlignment="1">
      <alignment horizontal="right"/>
    </xf>
    <xf numFmtId="9" fontId="41" fillId="0" borderId="0" xfId="2" applyFont="1" applyFill="1" applyBorder="1" applyAlignment="1">
      <alignment horizontal="right" wrapText="1"/>
    </xf>
    <xf numFmtId="0" fontId="40" fillId="0" borderId="0" xfId="0" applyFont="1" applyAlignment="1">
      <alignment horizontal="left" wrapText="1"/>
    </xf>
    <xf numFmtId="1" fontId="40" fillId="0" borderId="0" xfId="0" applyNumberFormat="1" applyFont="1" applyAlignment="1">
      <alignment horizontal="right" indent="1"/>
    </xf>
    <xf numFmtId="9" fontId="41" fillId="0" borderId="0" xfId="2" applyFont="1" applyFill="1" applyBorder="1"/>
    <xf numFmtId="9" fontId="40" fillId="0" borderId="0" xfId="2" applyFont="1" applyFill="1" applyBorder="1"/>
    <xf numFmtId="0" fontId="40" fillId="0" borderId="16" xfId="0" applyFont="1" applyBorder="1" applyAlignment="1">
      <alignment horizontal="left" wrapText="1"/>
    </xf>
    <xf numFmtId="1" fontId="40" fillId="0" borderId="16" xfId="0" applyNumberFormat="1" applyFont="1" applyBorder="1" applyAlignment="1">
      <alignment horizontal="right" indent="1"/>
    </xf>
    <xf numFmtId="9" fontId="41" fillId="0" borderId="16" xfId="2" applyFont="1" applyFill="1" applyBorder="1"/>
    <xf numFmtId="9" fontId="40" fillId="0" borderId="16" xfId="2" applyFont="1" applyFill="1" applyBorder="1"/>
    <xf numFmtId="0" fontId="36" fillId="0" borderId="0" xfId="0" applyFont="1" applyAlignment="1">
      <alignment horizontal="left"/>
    </xf>
    <xf numFmtId="1" fontId="36" fillId="0" borderId="0" xfId="0" applyNumberFormat="1" applyFont="1" applyAlignment="1">
      <alignment horizontal="right" indent="1"/>
    </xf>
    <xf numFmtId="0" fontId="40" fillId="0" borderId="16" xfId="0" applyFont="1" applyBorder="1" applyAlignment="1">
      <alignment horizontal="right" wrapText="1"/>
    </xf>
    <xf numFmtId="0" fontId="39" fillId="0" borderId="16" xfId="0" applyFont="1" applyBorder="1" applyAlignment="1">
      <alignment horizontal="right"/>
    </xf>
    <xf numFmtId="0" fontId="40" fillId="0" borderId="0" xfId="0" applyFont="1" applyAlignment="1">
      <alignment horizontal="right" wrapText="1"/>
    </xf>
    <xf numFmtId="0" fontId="39" fillId="0" borderId="0" xfId="0" applyFont="1" applyAlignment="1">
      <alignment horizontal="right"/>
    </xf>
    <xf numFmtId="9" fontId="40" fillId="0" borderId="0" xfId="2" quotePrefix="1" applyFont="1" applyFill="1" applyBorder="1" applyAlignment="1">
      <alignment horizontal="right"/>
    </xf>
    <xf numFmtId="0" fontId="40" fillId="0" borderId="0" xfId="0" applyFont="1" applyAlignment="1">
      <alignment horizontal="right" indent="1"/>
    </xf>
    <xf numFmtId="164" fontId="40" fillId="0" borderId="0" xfId="0" applyNumberFormat="1" applyFont="1" applyAlignment="1">
      <alignment horizontal="right" indent="1"/>
    </xf>
    <xf numFmtId="1" fontId="39" fillId="7" borderId="0" xfId="0" applyNumberFormat="1" applyFont="1" applyFill="1" applyAlignment="1">
      <alignment horizontal="right" indent="1"/>
    </xf>
    <xf numFmtId="9" fontId="44" fillId="7" borderId="0" xfId="2" applyFont="1" applyFill="1" applyBorder="1"/>
    <xf numFmtId="0" fontId="40" fillId="0" borderId="20" xfId="0" applyFont="1" applyBorder="1"/>
    <xf numFmtId="0" fontId="40" fillId="0" borderId="20" xfId="0" applyFont="1" applyBorder="1" applyAlignment="1">
      <alignment horizontal="left" wrapText="1"/>
    </xf>
    <xf numFmtId="0" fontId="40" fillId="0" borderId="20" xfId="0" applyFont="1" applyBorder="1" applyAlignment="1">
      <alignment horizontal="right" indent="1"/>
    </xf>
    <xf numFmtId="9" fontId="40" fillId="0" borderId="20" xfId="2" applyFont="1" applyFill="1" applyBorder="1"/>
    <xf numFmtId="1" fontId="39" fillId="7" borderId="20" xfId="0" applyNumberFormat="1" applyFont="1" applyFill="1" applyBorder="1" applyAlignment="1">
      <alignment horizontal="right" indent="1"/>
    </xf>
    <xf numFmtId="9" fontId="44" fillId="7" borderId="20" xfId="2" applyFont="1" applyFill="1" applyBorder="1"/>
    <xf numFmtId="0" fontId="39" fillId="0" borderId="0" xfId="0" applyFont="1" applyAlignment="1" applyProtection="1">
      <alignment vertical="center"/>
      <protection locked="0"/>
    </xf>
    <xf numFmtId="0" fontId="40" fillId="0" borderId="0" xfId="0" applyFont="1" applyAlignment="1" applyProtection="1">
      <alignment vertical="center"/>
      <protection locked="0"/>
    </xf>
    <xf numFmtId="0" fontId="40" fillId="0" borderId="0" xfId="0" applyFont="1" applyAlignment="1" applyProtection="1">
      <alignment horizontal="center" vertical="center"/>
      <protection locked="0"/>
    </xf>
    <xf numFmtId="0" fontId="40" fillId="0" borderId="0" xfId="0" applyFont="1" applyProtection="1">
      <protection locked="0"/>
    </xf>
    <xf numFmtId="0" fontId="42" fillId="0" borderId="0" xfId="0" applyFont="1" applyAlignment="1" applyProtection="1">
      <alignment vertical="center" wrapText="1"/>
      <protection locked="0"/>
    </xf>
    <xf numFmtId="0" fontId="40" fillId="0" borderId="0" xfId="0" applyFont="1" applyAlignment="1" applyProtection="1">
      <alignment vertical="center" wrapText="1"/>
      <protection locked="0"/>
    </xf>
    <xf numFmtId="0" fontId="40" fillId="0" borderId="16" xfId="0" applyFont="1" applyBorder="1" applyAlignment="1" applyProtection="1">
      <alignment vertical="center" wrapText="1"/>
      <protection locked="0"/>
    </xf>
    <xf numFmtId="0" fontId="40" fillId="0" borderId="16" xfId="0" applyFont="1" applyBorder="1" applyAlignment="1" applyProtection="1">
      <alignment vertical="center"/>
      <protection locked="0"/>
    </xf>
    <xf numFmtId="0" fontId="40" fillId="0" borderId="16" xfId="0" applyFont="1" applyBorder="1" applyAlignment="1" applyProtection="1">
      <alignment horizontal="center" vertical="center"/>
      <protection locked="0"/>
    </xf>
    <xf numFmtId="0" fontId="41" fillId="0" borderId="19" xfId="0" applyFont="1" applyBorder="1" applyAlignment="1" applyProtection="1">
      <alignment vertical="center"/>
      <protection locked="0"/>
    </xf>
    <xf numFmtId="2" fontId="41" fillId="0" borderId="19" xfId="0" applyNumberFormat="1" applyFont="1" applyBorder="1" applyAlignment="1" applyProtection="1">
      <alignment horizontal="center" vertical="center"/>
      <protection locked="0"/>
    </xf>
    <xf numFmtId="0" fontId="43" fillId="0" borderId="0" xfId="0" applyFont="1" applyAlignment="1" applyProtection="1">
      <alignment horizontal="left" vertical="center"/>
      <protection locked="0"/>
    </xf>
    <xf numFmtId="164" fontId="43" fillId="0" borderId="0" xfId="0" applyNumberFormat="1" applyFont="1" applyAlignment="1" applyProtection="1">
      <alignment horizontal="center" vertical="center"/>
      <protection locked="0"/>
    </xf>
    <xf numFmtId="164" fontId="40" fillId="0" borderId="0" xfId="0" applyNumberFormat="1" applyFont="1" applyAlignment="1" applyProtection="1">
      <alignment horizontal="center" vertical="center"/>
      <protection locked="0"/>
    </xf>
    <xf numFmtId="168" fontId="40" fillId="0" borderId="0" xfId="0" applyNumberFormat="1" applyFont="1" applyAlignment="1" applyProtection="1">
      <alignment horizontal="center" vertical="center"/>
      <protection locked="0"/>
    </xf>
    <xf numFmtId="168" fontId="40" fillId="0" borderId="16" xfId="0" applyNumberFormat="1" applyFont="1" applyBorder="1" applyAlignment="1" applyProtection="1">
      <alignment horizontal="center" vertical="center"/>
      <protection locked="0"/>
    </xf>
    <xf numFmtId="168" fontId="40" fillId="0" borderId="0" xfId="0" applyNumberFormat="1" applyFont="1" applyAlignment="1">
      <alignment horizontal="center" vertical="center"/>
    </xf>
    <xf numFmtId="168" fontId="40" fillId="0" borderId="16" xfId="0" applyNumberFormat="1" applyFont="1" applyBorder="1" applyAlignment="1">
      <alignment horizontal="center" vertical="center"/>
    </xf>
    <xf numFmtId="0" fontId="0" fillId="0" borderId="0" xfId="20" applyFont="1"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34" fillId="0" borderId="0" xfId="0" applyFont="1" applyAlignment="1">
      <alignment vertical="center" wrapText="1"/>
    </xf>
    <xf numFmtId="1" fontId="11" fillId="6" borderId="0" xfId="0" applyNumberFormat="1" applyFont="1" applyFill="1"/>
    <xf numFmtId="1" fontId="11" fillId="6" borderId="16" xfId="0" applyNumberFormat="1" applyFont="1" applyFill="1" applyBorder="1"/>
    <xf numFmtId="164" fontId="11" fillId="6" borderId="0" xfId="0" applyNumberFormat="1" applyFont="1" applyFill="1"/>
    <xf numFmtId="164" fontId="11" fillId="0" borderId="0" xfId="0" applyNumberFormat="1" applyFont="1"/>
    <xf numFmtId="164" fontId="11" fillId="6" borderId="16" xfId="0" applyNumberFormat="1" applyFont="1" applyFill="1" applyBorder="1"/>
    <xf numFmtId="2" fontId="11" fillId="6" borderId="0" xfId="0" applyNumberFormat="1" applyFont="1" applyFill="1"/>
    <xf numFmtId="2" fontId="11" fillId="6" borderId="16" xfId="0" applyNumberFormat="1" applyFont="1" applyFill="1" applyBorder="1"/>
    <xf numFmtId="169" fontId="11" fillId="6" borderId="0" xfId="0" applyNumberFormat="1" applyFont="1" applyFill="1"/>
    <xf numFmtId="169" fontId="11" fillId="0" borderId="0" xfId="0" applyNumberFormat="1" applyFont="1"/>
    <xf numFmtId="169" fontId="11" fillId="6" borderId="16" xfId="0" applyNumberFormat="1" applyFont="1" applyFill="1" applyBorder="1"/>
    <xf numFmtId="0" fontId="11" fillId="0" borderId="19" xfId="0" applyFont="1" applyBorder="1" applyAlignment="1">
      <alignment horizontal="center" wrapText="1"/>
    </xf>
    <xf numFmtId="1" fontId="11" fillId="7" borderId="0" xfId="0" applyNumberFormat="1" applyFont="1" applyFill="1" applyAlignment="1">
      <alignment horizontal="right" indent="2"/>
    </xf>
    <xf numFmtId="1" fontId="11" fillId="0" borderId="0" xfId="0" applyNumberFormat="1" applyFont="1" applyAlignment="1">
      <alignment horizontal="right" indent="2"/>
    </xf>
    <xf numFmtId="1" fontId="11" fillId="7" borderId="16" xfId="0" applyNumberFormat="1" applyFont="1" applyFill="1" applyBorder="1" applyAlignment="1">
      <alignment horizontal="right" indent="2"/>
    </xf>
    <xf numFmtId="0" fontId="10" fillId="0" borderId="16" xfId="0" applyFont="1" applyBorder="1" applyAlignment="1">
      <alignment horizontal="left"/>
    </xf>
    <xf numFmtId="9" fontId="11" fillId="0" borderId="0" xfId="0" applyNumberFormat="1" applyFont="1"/>
    <xf numFmtId="0" fontId="10" fillId="0" borderId="16" xfId="0" applyFont="1" applyBorder="1"/>
    <xf numFmtId="0" fontId="0" fillId="0" borderId="0" xfId="0" applyAlignment="1">
      <alignment horizontal="center"/>
    </xf>
    <xf numFmtId="0" fontId="0" fillId="0" borderId="16" xfId="0" applyBorder="1" applyAlignment="1">
      <alignment horizontal="center"/>
    </xf>
    <xf numFmtId="0" fontId="0" fillId="0" borderId="16" xfId="0" applyBorder="1" applyAlignment="1">
      <alignment horizontal="center" wrapText="1"/>
    </xf>
    <xf numFmtId="1" fontId="0" fillId="0" borderId="0" xfId="0" applyNumberFormat="1"/>
    <xf numFmtId="0" fontId="9" fillId="0" borderId="16" xfId="0" applyFont="1" applyBorder="1"/>
    <xf numFmtId="1" fontId="9" fillId="0" borderId="16" xfId="0" applyNumberFormat="1" applyFont="1" applyBorder="1"/>
    <xf numFmtId="44" fontId="9" fillId="0" borderId="16" xfId="0" applyNumberFormat="1" applyFont="1" applyBorder="1"/>
    <xf numFmtId="164" fontId="9" fillId="0" borderId="16" xfId="0" applyNumberFormat="1" applyFont="1" applyBorder="1"/>
    <xf numFmtId="0" fontId="0" fillId="0" borderId="16" xfId="0" applyBorder="1" applyAlignment="1">
      <alignment wrapText="1"/>
    </xf>
    <xf numFmtId="2" fontId="9" fillId="0" borderId="16" xfId="0" applyNumberFormat="1" applyFont="1" applyBorder="1"/>
    <xf numFmtId="0" fontId="0" fillId="0" borderId="0" xfId="0" applyAlignment="1">
      <alignment horizontal="left"/>
    </xf>
    <xf numFmtId="0" fontId="0" fillId="0" borderId="0" xfId="0" applyAlignment="1">
      <alignment horizontal="left" wrapText="1"/>
    </xf>
    <xf numFmtId="0" fontId="0" fillId="0" borderId="0" xfId="0" applyAlignment="1">
      <alignment vertical="center"/>
    </xf>
    <xf numFmtId="2" fontId="47" fillId="0" borderId="0" xfId="0" applyNumberFormat="1" applyFont="1"/>
    <xf numFmtId="164" fontId="47" fillId="0" borderId="0" xfId="0" applyNumberFormat="1" applyFont="1"/>
    <xf numFmtId="0" fontId="3" fillId="0" borderId="0" xfId="0" applyFont="1" applyAlignment="1">
      <alignment horizontal="left" vertical="center" wrapText="1"/>
    </xf>
    <xf numFmtId="9" fontId="39" fillId="7" borderId="0" xfId="2" applyFont="1" applyFill="1" applyBorder="1"/>
    <xf numFmtId="164" fontId="39" fillId="7" borderId="0" xfId="0" applyNumberFormat="1" applyFont="1" applyFill="1" applyAlignment="1">
      <alignment horizontal="right" indent="1"/>
    </xf>
    <xf numFmtId="164" fontId="39" fillId="7" borderId="16" xfId="0" applyNumberFormat="1" applyFont="1" applyFill="1" applyBorder="1" applyAlignment="1">
      <alignment horizontal="right" indent="1"/>
    </xf>
    <xf numFmtId="9" fontId="41" fillId="5" borderId="0" xfId="2" applyFont="1" applyFill="1" applyBorder="1"/>
    <xf numFmtId="0" fontId="4" fillId="0" borderId="0" xfId="0" applyFont="1" applyAlignment="1">
      <alignment vertical="top" wrapText="1"/>
    </xf>
    <xf numFmtId="0" fontId="26" fillId="0" borderId="0" xfId="0" applyFont="1" applyAlignment="1">
      <alignment vertical="top" wrapText="1"/>
    </xf>
    <xf numFmtId="0" fontId="48" fillId="0" borderId="16" xfId="0" applyFont="1" applyBorder="1" applyAlignment="1">
      <alignment horizontal="left"/>
    </xf>
    <xf numFmtId="165" fontId="11" fillId="0" borderId="0" xfId="0" applyNumberFormat="1" applyFont="1"/>
    <xf numFmtId="44" fontId="11" fillId="0" borderId="0" xfId="0" applyNumberFormat="1" applyFont="1" applyProtection="1">
      <protection hidden="1"/>
    </xf>
    <xf numFmtId="0" fontId="20" fillId="0" borderId="0" xfId="20" applyAlignment="1">
      <alignment horizontal="left" vertical="top" wrapText="1"/>
    </xf>
    <xf numFmtId="0" fontId="2" fillId="0" borderId="0" xfId="0" applyFont="1" applyAlignment="1">
      <alignment vertical="center" wrapText="1"/>
    </xf>
    <xf numFmtId="0" fontId="49" fillId="0" borderId="0" xfId="0" applyFont="1" applyAlignment="1">
      <alignment horizontal="left" vertical="center" wrapText="1"/>
    </xf>
    <xf numFmtId="44" fontId="11" fillId="7" borderId="16" xfId="1" applyFont="1" applyFill="1" applyBorder="1"/>
    <xf numFmtId="0" fontId="2" fillId="0" borderId="0" xfId="0" applyFont="1" applyAlignment="1">
      <alignment horizontal="left" vertical="center" wrapText="1"/>
    </xf>
    <xf numFmtId="0" fontId="0" fillId="0" borderId="0" xfId="0" applyAlignment="1">
      <alignment horizontal="center"/>
    </xf>
    <xf numFmtId="0" fontId="11" fillId="0" borderId="0" xfId="0" applyFont="1" applyAlignment="1">
      <alignment horizontal="left" vertical="center" wrapText="1"/>
    </xf>
    <xf numFmtId="0" fontId="22" fillId="0" borderId="16" xfId="0" applyFont="1" applyBorder="1" applyAlignment="1">
      <alignment horizontal="left" vertical="top" wrapText="1"/>
    </xf>
    <xf numFmtId="0" fontId="22" fillId="0" borderId="16" xfId="0" applyFont="1" applyBorder="1" applyAlignment="1">
      <alignment horizontal="left" vertical="top"/>
    </xf>
    <xf numFmtId="0" fontId="0" fillId="0" borderId="16" xfId="0" applyBorder="1" applyAlignment="1">
      <alignment horizontal="center"/>
    </xf>
    <xf numFmtId="0" fontId="9" fillId="0" borderId="16" xfId="0" applyFont="1" applyBorder="1" applyAlignment="1">
      <alignment horizontal="center"/>
    </xf>
    <xf numFmtId="0" fontId="11" fillId="0" borderId="17" xfId="0" applyFont="1" applyBorder="1" applyAlignment="1">
      <alignment horizontal="left" vertical="top" wrapText="1"/>
    </xf>
    <xf numFmtId="0" fontId="10" fillId="0" borderId="0" xfId="0" applyFont="1" applyAlignment="1">
      <alignment horizontal="left"/>
    </xf>
    <xf numFmtId="0" fontId="10" fillId="0" borderId="16" xfId="0" applyFont="1" applyBorder="1" applyAlignment="1">
      <alignment horizontal="left"/>
    </xf>
    <xf numFmtId="0" fontId="11" fillId="0" borderId="0" xfId="0" applyFont="1" applyAlignment="1">
      <alignment horizontal="right"/>
    </xf>
    <xf numFmtId="0" fontId="10" fillId="0" borderId="21" xfId="0" applyFont="1" applyBorder="1" applyAlignment="1">
      <alignment horizontal="left"/>
    </xf>
    <xf numFmtId="9" fontId="10" fillId="0" borderId="0" xfId="2" applyFont="1" applyFill="1" applyBorder="1" applyAlignment="1">
      <alignment horizontal="left"/>
    </xf>
    <xf numFmtId="9" fontId="24" fillId="0" borderId="0" xfId="2" applyFont="1" applyFill="1" applyBorder="1" applyAlignment="1">
      <alignment horizontal="right"/>
    </xf>
    <xf numFmtId="9" fontId="24" fillId="0" borderId="16" xfId="2" applyFont="1" applyFill="1" applyBorder="1" applyAlignment="1">
      <alignment horizontal="right"/>
    </xf>
    <xf numFmtId="9" fontId="24" fillId="0" borderId="0" xfId="2" applyFont="1" applyFill="1" applyBorder="1" applyAlignment="1">
      <alignment horizontal="right" vertical="center"/>
    </xf>
    <xf numFmtId="9" fontId="24" fillId="0" borderId="16" xfId="2" applyFont="1" applyFill="1" applyBorder="1" applyAlignment="1">
      <alignment horizontal="right" vertical="center"/>
    </xf>
    <xf numFmtId="0" fontId="13" fillId="0" borderId="18" xfId="0" applyFont="1" applyBorder="1" applyAlignment="1">
      <alignment horizontal="left" vertical="top" wrapText="1"/>
    </xf>
    <xf numFmtId="0" fontId="40" fillId="0" borderId="18" xfId="0" applyFont="1" applyBorder="1" applyAlignment="1" applyProtection="1">
      <alignment horizontal="left" vertical="top" wrapText="1"/>
      <protection locked="0"/>
    </xf>
    <xf numFmtId="0" fontId="40" fillId="0" borderId="16" xfId="0" applyFont="1" applyBorder="1" applyAlignment="1" applyProtection="1">
      <alignment horizontal="left" vertical="center"/>
      <protection locked="0"/>
    </xf>
    <xf numFmtId="0" fontId="40" fillId="0" borderId="0" xfId="0" applyFont="1" applyAlignment="1" applyProtection="1">
      <alignment horizontal="center"/>
      <protection locked="0"/>
    </xf>
    <xf numFmtId="0" fontId="40" fillId="0" borderId="0" xfId="0" applyFont="1" applyAlignment="1" applyProtection="1">
      <alignment horizontal="center" vertical="center"/>
      <protection locked="0"/>
    </xf>
    <xf numFmtId="0" fontId="40" fillId="0" borderId="18" xfId="0" applyFont="1" applyBorder="1" applyAlignment="1">
      <alignment horizontal="left" vertical="top" wrapText="1"/>
    </xf>
    <xf numFmtId="9" fontId="41" fillId="0" borderId="0" xfId="2" applyFont="1" applyFill="1" applyBorder="1" applyAlignment="1">
      <alignment horizontal="center" vertical="center"/>
    </xf>
    <xf numFmtId="0" fontId="40" fillId="0" borderId="0" xfId="0" applyFont="1" applyAlignment="1">
      <alignment horizontal="center"/>
    </xf>
    <xf numFmtId="9" fontId="40" fillId="0" borderId="0" xfId="2" applyFont="1" applyFill="1" applyBorder="1" applyAlignment="1">
      <alignment horizontal="center"/>
    </xf>
    <xf numFmtId="0" fontId="40" fillId="0" borderId="0" xfId="0" applyFont="1" applyAlignment="1">
      <alignment horizontal="left" vertical="top" wrapText="1"/>
    </xf>
    <xf numFmtId="9" fontId="44" fillId="7" borderId="0" xfId="2" applyFont="1" applyFill="1" applyBorder="1" applyAlignment="1">
      <alignment horizontal="center" vertical="center"/>
    </xf>
    <xf numFmtId="0" fontId="40" fillId="0" borderId="0" xfId="0" applyFont="1" applyAlignment="1">
      <alignment horizontal="center" wrapText="1"/>
    </xf>
    <xf numFmtId="0" fontId="40" fillId="0" borderId="16" xfId="0" applyFont="1" applyBorder="1" applyAlignment="1">
      <alignment horizontal="center"/>
    </xf>
    <xf numFmtId="0" fontId="10" fillId="0" borderId="0" xfId="0" applyFont="1"/>
    <xf numFmtId="0" fontId="0" fillId="0" borderId="22" xfId="0" applyBorder="1" applyAlignment="1">
      <alignment wrapText="1"/>
    </xf>
    <xf numFmtId="0" fontId="0" fillId="0" borderId="0" xfId="0" applyAlignment="1">
      <alignment wrapText="1"/>
    </xf>
    <xf numFmtId="0" fontId="0" fillId="0" borderId="0" xfId="0" applyAlignment="1">
      <alignment vertical="center"/>
    </xf>
    <xf numFmtId="0" fontId="11" fillId="0" borderId="0" xfId="0" applyFont="1" applyAlignment="1">
      <alignment horizontal="left" indent="1"/>
    </xf>
    <xf numFmtId="0" fontId="0" fillId="0" borderId="16" xfId="0" applyBorder="1"/>
    <xf numFmtId="0" fontId="47" fillId="0" borderId="0" xfId="0" applyFont="1"/>
    <xf numFmtId="0" fontId="9" fillId="0" borderId="16" xfId="0" applyFont="1" applyBorder="1"/>
    <xf numFmtId="0" fontId="47" fillId="0" borderId="22" xfId="0" applyFont="1" applyBorder="1"/>
    <xf numFmtId="0" fontId="9" fillId="0" borderId="0" xfId="0" applyFont="1"/>
    <xf numFmtId="0" fontId="0" fillId="0" borderId="22" xfId="0" applyBorder="1" applyAlignment="1">
      <alignment vertical="center"/>
    </xf>
    <xf numFmtId="0" fontId="11" fillId="0" borderId="22" xfId="0" applyFont="1" applyBorder="1" applyAlignment="1">
      <alignment horizontal="left" indent="1"/>
    </xf>
    <xf numFmtId="0" fontId="0" fillId="0" borderId="22" xfId="0" applyBorder="1" applyAlignment="1">
      <alignment vertical="top" wrapText="1"/>
    </xf>
    <xf numFmtId="0" fontId="10" fillId="0" borderId="0" xfId="0" applyFont="1" applyAlignment="1">
      <alignment horizontal="left" vertical="center" wrapText="1"/>
    </xf>
    <xf numFmtId="0" fontId="15" fillId="0" borderId="0" xfId="0" applyFont="1" applyAlignment="1">
      <alignment horizontal="left" vertical="center" wrapText="1"/>
    </xf>
  </cellXfs>
  <cellStyles count="22">
    <cellStyle name="Comma" xfId="15" builtinId="3"/>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7" builtinId="9" hidden="1"/>
    <cellStyle name="Followed Hyperlink" xfId="19"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6" builtinId="8" hidden="1"/>
    <cellStyle name="Hyperlink" xfId="18" builtinId="8" hidden="1"/>
    <cellStyle name="Hyperlink" xfId="20" builtinId="8"/>
    <cellStyle name="Normal" xfId="0" builtinId="0"/>
    <cellStyle name="Normal 3" xfId="21" xr:uid="{54953C99-A6F6-894E-8C15-094847AE3BEC}"/>
    <cellStyle name="Percent" xfId="2" builtinId="5"/>
  </cellStyles>
  <dxfs count="12">
    <dxf>
      <font>
        <b/>
        <i val="0"/>
        <strike val="0"/>
        <color theme="1"/>
      </font>
      <fill>
        <patternFill>
          <bgColor theme="0"/>
        </patternFill>
      </fill>
      <border>
        <left style="thin">
          <color auto="1"/>
        </left>
        <right style="thin">
          <color auto="1"/>
        </right>
        <top style="thin">
          <color auto="1"/>
        </top>
        <bottom style="thin">
          <color auto="1"/>
        </bottom>
      </border>
    </dxf>
    <dxf>
      <font>
        <b/>
        <i val="0"/>
        <strike val="0"/>
        <color theme="1"/>
      </font>
      <fill>
        <patternFill>
          <bgColor theme="7" tint="0.59996337778862885"/>
        </patternFill>
      </fill>
      <border>
        <left/>
        <right/>
        <top/>
        <bottom/>
      </border>
    </dxf>
    <dxf>
      <font>
        <b/>
        <i val="0"/>
        <strike val="0"/>
        <color theme="1"/>
      </font>
      <fill>
        <patternFill>
          <bgColor theme="0"/>
        </patternFill>
      </fill>
      <border>
        <left style="thin">
          <color auto="1"/>
        </left>
        <right style="thin">
          <color auto="1"/>
        </right>
        <top style="thin">
          <color auto="1"/>
        </top>
        <bottom style="thin">
          <color auto="1"/>
        </bottom>
      </border>
    </dxf>
    <dxf>
      <font>
        <b/>
        <i val="0"/>
        <strike val="0"/>
        <color theme="1"/>
      </font>
      <fill>
        <patternFill>
          <bgColor theme="7" tint="0.59996337778862885"/>
        </patternFill>
      </fill>
      <border>
        <left/>
        <right/>
        <top/>
        <bottom/>
      </border>
    </dxf>
    <dxf>
      <font>
        <b/>
        <i val="0"/>
        <strike val="0"/>
        <color theme="1"/>
      </font>
      <fill>
        <patternFill>
          <bgColor theme="0"/>
        </patternFill>
      </fill>
      <border>
        <left style="thin">
          <color auto="1"/>
        </left>
        <right style="thin">
          <color auto="1"/>
        </right>
        <top style="thin">
          <color auto="1"/>
        </top>
        <bottom style="thin">
          <color auto="1"/>
        </bottom>
      </border>
    </dxf>
    <dxf>
      <font>
        <b/>
        <i val="0"/>
        <strike val="0"/>
        <color theme="1"/>
      </font>
      <fill>
        <patternFill>
          <bgColor theme="7" tint="0.59996337778862885"/>
        </patternFill>
      </fill>
      <border>
        <left/>
        <right/>
        <top/>
        <bottom/>
      </border>
    </dxf>
    <dxf>
      <font>
        <b/>
        <i val="0"/>
        <strike val="0"/>
        <color theme="1"/>
      </font>
      <fill>
        <patternFill>
          <bgColor theme="0"/>
        </patternFill>
      </fill>
      <border>
        <left style="thin">
          <color auto="1"/>
        </left>
        <right style="thin">
          <color auto="1"/>
        </right>
        <top style="thin">
          <color auto="1"/>
        </top>
        <bottom style="thin">
          <color auto="1"/>
        </bottom>
      </border>
    </dxf>
    <dxf>
      <font>
        <b/>
        <i val="0"/>
        <strike val="0"/>
        <color theme="1"/>
      </font>
      <fill>
        <patternFill>
          <bgColor theme="7" tint="0.59996337778862885"/>
        </patternFill>
      </fill>
      <border>
        <left/>
        <right/>
        <top/>
        <bottom/>
      </border>
    </dxf>
    <dxf>
      <font>
        <b/>
        <i val="0"/>
        <strike val="0"/>
        <color theme="1"/>
      </font>
      <fill>
        <patternFill>
          <bgColor theme="0"/>
        </patternFill>
      </fill>
      <border>
        <left style="thin">
          <color auto="1"/>
        </left>
        <right style="thin">
          <color auto="1"/>
        </right>
        <top style="thin">
          <color auto="1"/>
        </top>
        <bottom style="thin">
          <color auto="1"/>
        </bottom>
      </border>
    </dxf>
    <dxf>
      <font>
        <b/>
        <i val="0"/>
        <strike val="0"/>
        <color theme="1"/>
      </font>
      <fill>
        <patternFill>
          <bgColor theme="7" tint="0.59996337778862885"/>
        </patternFill>
      </fill>
      <border>
        <left/>
        <right/>
        <top/>
        <bottom/>
      </border>
    </dxf>
    <dxf>
      <font>
        <b/>
        <i val="0"/>
        <strike val="0"/>
        <color theme="1"/>
      </font>
      <fill>
        <patternFill>
          <bgColor theme="0"/>
        </patternFill>
      </fill>
      <border>
        <left style="thin">
          <color auto="1"/>
        </left>
        <right style="thin">
          <color auto="1"/>
        </right>
        <top style="thin">
          <color auto="1"/>
        </top>
        <bottom style="thin">
          <color auto="1"/>
        </bottom>
      </border>
    </dxf>
    <dxf>
      <font>
        <b/>
        <i val="0"/>
        <strike val="0"/>
        <color theme="1"/>
      </font>
      <fill>
        <patternFill>
          <bgColor theme="7" tint="0.59996337778862885"/>
        </patternFill>
      </fill>
      <border>
        <left/>
        <right/>
        <top/>
        <bottom/>
      </border>
    </dxf>
  </dxfs>
  <tableStyles count="0" defaultTableStyle="TableStyleMedium9" defaultPivotStyle="PivotStyleMedium7"/>
  <colors>
    <mruColors>
      <color rgb="FF4D4D4D"/>
      <color rgb="FFB2B2B2"/>
      <color rgb="FFCC99FF"/>
      <color rgb="FFFF5757"/>
      <color rgb="FF740006"/>
      <color rgb="FFFF5050"/>
      <color rgb="FFFF8F9C"/>
      <color rgb="FF4BCD64"/>
      <color rgb="FF6FD7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06/relationships/rdRichValueStructure" Target="richData/rdrichvaluestructure.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06/relationships/rdRichValue" Target="richData/rdrichvalue.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microsoft.com/office/2017/06/relationships/rdRichValueTypes" Target="richData/rdRichValueTyp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Nutrient</a:t>
            </a:r>
            <a:r>
              <a:rPr lang="en-US" baseline="0"/>
              <a:t> intakes (percent of lower bound)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Lit>
              <c:ptCount val="21"/>
              <c:pt idx="0">
                <c:v>Protein</c:v>
              </c:pt>
              <c:pt idx="1">
                <c:v> Fat</c:v>
              </c:pt>
              <c:pt idx="2">
                <c:v> Carbohydrate</c:v>
              </c:pt>
              <c:pt idx="3">
                <c:v> Vit. A</c:v>
              </c:pt>
              <c:pt idx="4">
                <c:v> Vit C.</c:v>
              </c:pt>
              <c:pt idx="5">
                <c:v> Vit. B6</c:v>
              </c:pt>
              <c:pt idx="6">
                <c:v> Vit. E</c:v>
              </c:pt>
              <c:pt idx="7">
                <c:v> Thiamin</c:v>
              </c:pt>
              <c:pt idx="8">
                <c:v> Riboflavin</c:v>
              </c:pt>
              <c:pt idx="9">
                <c:v> Vit. B12</c:v>
              </c:pt>
              <c:pt idx="10">
                <c:v> Folate</c:v>
              </c:pt>
              <c:pt idx="11">
                <c:v> Niacin</c:v>
              </c:pt>
              <c:pt idx="12">
                <c:v> Calcium</c:v>
              </c:pt>
              <c:pt idx="13">
                <c:v> Copper</c:v>
              </c:pt>
              <c:pt idx="14">
                <c:v> Iron</c:v>
              </c:pt>
              <c:pt idx="15">
                <c:v> Magnesium</c:v>
              </c:pt>
              <c:pt idx="16">
                <c:v> Phosphorus</c:v>
              </c:pt>
              <c:pt idx="17">
                <c:v> Selenium</c:v>
              </c:pt>
              <c:pt idx="18">
                <c:v> Zinc</c:v>
              </c:pt>
              <c:pt idx="19">
                <c:v> Potassium</c:v>
              </c:pt>
              <c:pt idx="20">
                <c:v> Fiber</c:v>
              </c:pt>
            </c:strLit>
          </c:cat>
          <c:val>
            <c:numRef>
              <c:f>('3.Guesswork1-female'!$G$8:$Y$8,'3.Guesswork1-female'!$AA$8:$AB$8)</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82F0-7348-A504-B47D711D4B81}"/>
            </c:ext>
          </c:extLst>
        </c:ser>
        <c:dLbls>
          <c:showLegendKey val="0"/>
          <c:showVal val="0"/>
          <c:showCatName val="0"/>
          <c:showSerName val="0"/>
          <c:showPercent val="0"/>
          <c:showBubbleSize val="0"/>
        </c:dLbls>
        <c:gapWidth val="219"/>
        <c:axId val="1151529712"/>
        <c:axId val="1151535952"/>
      </c:barChart>
      <c:lineChart>
        <c:grouping val="standard"/>
        <c:varyColors val="0"/>
        <c:ser>
          <c:idx val="1"/>
          <c:order val="1"/>
          <c:tx>
            <c:v>Target line</c:v>
          </c:tx>
          <c:spPr>
            <a:ln w="28575" cap="rnd">
              <a:solidFill>
                <a:schemeClr val="tx1"/>
              </a:solidFill>
              <a:round/>
            </a:ln>
            <a:effectLst/>
          </c:spPr>
          <c:marker>
            <c:symbol val="none"/>
          </c:marker>
          <c:val>
            <c:numRef>
              <c:f>('3.Guesswork1-female'!$G$84:$Y$84,'3.Guesswork1-female'!$AA$84:$AB$84)</c:f>
              <c:numCache>
                <c:formatCode>0%</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smooth val="0"/>
          <c:extLst>
            <c:ext xmlns:c16="http://schemas.microsoft.com/office/drawing/2014/chart" uri="{C3380CC4-5D6E-409C-BE32-E72D297353CC}">
              <c16:uniqueId val="{00000004-82F0-7348-A504-B47D711D4B81}"/>
            </c:ext>
          </c:extLst>
        </c:ser>
        <c:dLbls>
          <c:showLegendKey val="0"/>
          <c:showVal val="0"/>
          <c:showCatName val="0"/>
          <c:showSerName val="0"/>
          <c:showPercent val="0"/>
          <c:showBubbleSize val="0"/>
        </c:dLbls>
        <c:marker val="1"/>
        <c:smooth val="0"/>
        <c:axId val="1151529712"/>
        <c:axId val="1151535952"/>
      </c:lineChart>
      <c:catAx>
        <c:axId val="115152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35952"/>
        <c:crosses val="autoZero"/>
        <c:auto val="1"/>
        <c:lblAlgn val="ctr"/>
        <c:lblOffset val="100"/>
        <c:noMultiLvlLbl val="0"/>
      </c:catAx>
      <c:valAx>
        <c:axId val="115153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29712"/>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Nutrient</a:t>
            </a:r>
            <a:r>
              <a:rPr lang="en-US" baseline="0"/>
              <a:t> intakes (percent of lower bound)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Lit>
              <c:ptCount val="21"/>
              <c:pt idx="0">
                <c:v>Protein</c:v>
              </c:pt>
              <c:pt idx="1">
                <c:v> Fat</c:v>
              </c:pt>
              <c:pt idx="2">
                <c:v> Carbohydrate</c:v>
              </c:pt>
              <c:pt idx="3">
                <c:v> Vit. A</c:v>
              </c:pt>
              <c:pt idx="4">
                <c:v> Vit C.</c:v>
              </c:pt>
              <c:pt idx="5">
                <c:v> Vit. B6</c:v>
              </c:pt>
              <c:pt idx="6">
                <c:v> Vit. E</c:v>
              </c:pt>
              <c:pt idx="7">
                <c:v> Thiamin</c:v>
              </c:pt>
              <c:pt idx="8">
                <c:v> Riboflavin</c:v>
              </c:pt>
              <c:pt idx="9">
                <c:v> Vit. B12</c:v>
              </c:pt>
              <c:pt idx="10">
                <c:v> Folate</c:v>
              </c:pt>
              <c:pt idx="11">
                <c:v> Niacin</c:v>
              </c:pt>
              <c:pt idx="12">
                <c:v> Calcium</c:v>
              </c:pt>
              <c:pt idx="13">
                <c:v> Copper</c:v>
              </c:pt>
              <c:pt idx="14">
                <c:v> Iron</c:v>
              </c:pt>
              <c:pt idx="15">
                <c:v> Magnesium</c:v>
              </c:pt>
              <c:pt idx="16">
                <c:v> Phosphorus</c:v>
              </c:pt>
              <c:pt idx="17">
                <c:v> Selenium</c:v>
              </c:pt>
              <c:pt idx="18">
                <c:v> Zinc</c:v>
              </c:pt>
              <c:pt idx="19">
                <c:v> Potassium</c:v>
              </c:pt>
              <c:pt idx="20">
                <c:v> Fiber</c:v>
              </c:pt>
            </c:strLit>
          </c:cat>
          <c:val>
            <c:numRef>
              <c:f>('6.Guesswork2-male'!$G$8:$Y$8,'6.Guesswork2-male'!$AA$8:$AB$8)</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8248-6347-9A8E-D03039EE3775}"/>
            </c:ext>
          </c:extLst>
        </c:ser>
        <c:dLbls>
          <c:showLegendKey val="0"/>
          <c:showVal val="0"/>
          <c:showCatName val="0"/>
          <c:showSerName val="0"/>
          <c:showPercent val="0"/>
          <c:showBubbleSize val="0"/>
        </c:dLbls>
        <c:gapWidth val="219"/>
        <c:axId val="1151529712"/>
        <c:axId val="1151535952"/>
      </c:barChart>
      <c:lineChart>
        <c:grouping val="standard"/>
        <c:varyColors val="0"/>
        <c:ser>
          <c:idx val="1"/>
          <c:order val="1"/>
          <c:tx>
            <c:v>Target line</c:v>
          </c:tx>
          <c:spPr>
            <a:ln w="28575" cap="rnd">
              <a:solidFill>
                <a:schemeClr val="tx1"/>
              </a:solidFill>
              <a:round/>
            </a:ln>
            <a:effectLst/>
          </c:spPr>
          <c:marker>
            <c:symbol val="none"/>
          </c:marker>
          <c:val>
            <c:numRef>
              <c:f>('6.Guesswork2-male'!$G$84:$Y$84,'6.Guesswork2-male'!$AA$84:$AB$84)</c:f>
              <c:numCache>
                <c:formatCode>0%</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smooth val="0"/>
          <c:extLst>
            <c:ext xmlns:c16="http://schemas.microsoft.com/office/drawing/2014/chart" uri="{C3380CC4-5D6E-409C-BE32-E72D297353CC}">
              <c16:uniqueId val="{00000001-8248-6347-9A8E-D03039EE3775}"/>
            </c:ext>
          </c:extLst>
        </c:ser>
        <c:dLbls>
          <c:showLegendKey val="0"/>
          <c:showVal val="0"/>
          <c:showCatName val="0"/>
          <c:showSerName val="0"/>
          <c:showPercent val="0"/>
          <c:showBubbleSize val="0"/>
        </c:dLbls>
        <c:marker val="1"/>
        <c:smooth val="0"/>
        <c:axId val="1151529712"/>
        <c:axId val="1151535952"/>
      </c:lineChart>
      <c:catAx>
        <c:axId val="115152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35952"/>
        <c:crosses val="autoZero"/>
        <c:auto val="1"/>
        <c:lblAlgn val="ctr"/>
        <c:lblOffset val="100"/>
        <c:noMultiLvlLbl val="0"/>
      </c:catAx>
      <c:valAx>
        <c:axId val="115153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29712"/>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Nutrient</a:t>
            </a:r>
            <a:r>
              <a:rPr lang="en-US" baseline="0"/>
              <a:t> intakes (percent of upper bound)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Lit>
              <c:ptCount val="16"/>
              <c:pt idx="0">
                <c:v>Protein</c:v>
              </c:pt>
              <c:pt idx="1">
                <c:v> Fat</c:v>
              </c:pt>
              <c:pt idx="2">
                <c:v> Carbohydrate</c:v>
              </c:pt>
              <c:pt idx="3">
                <c:v> Vit. A</c:v>
              </c:pt>
              <c:pt idx="4">
                <c:v> Vit. C</c:v>
              </c:pt>
              <c:pt idx="5">
                <c:v> Vit. B6</c:v>
              </c:pt>
              <c:pt idx="6">
                <c:v> Vit. E</c:v>
              </c:pt>
              <c:pt idx="7">
                <c:v> Folate</c:v>
              </c:pt>
              <c:pt idx="8">
                <c:v> Niacin</c:v>
              </c:pt>
              <c:pt idx="9">
                <c:v> Calcium</c:v>
              </c:pt>
              <c:pt idx="10">
                <c:v> Copper</c:v>
              </c:pt>
              <c:pt idx="11">
                <c:v> Iron</c:v>
              </c:pt>
              <c:pt idx="12">
                <c:v> Phosphorus</c:v>
              </c:pt>
              <c:pt idx="13">
                <c:v> Selenium</c:v>
              </c:pt>
              <c:pt idx="14">
                <c:v> Zinc</c:v>
              </c:pt>
              <c:pt idx="15">
                <c:v> Sodium</c:v>
              </c:pt>
            </c:strLit>
          </c:cat>
          <c:val>
            <c:numRef>
              <c:f>('6.Guesswork2-male'!$G$9:$M$9,'6.Guesswork2-male'!$Q$9:$U$9,'6.Guesswork2-male'!$W$9:$Z$9)</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AA06-CF49-9BE1-D26D53C22275}"/>
            </c:ext>
          </c:extLst>
        </c:ser>
        <c:dLbls>
          <c:showLegendKey val="0"/>
          <c:showVal val="0"/>
          <c:showCatName val="0"/>
          <c:showSerName val="0"/>
          <c:showPercent val="0"/>
          <c:showBubbleSize val="0"/>
        </c:dLbls>
        <c:gapWidth val="219"/>
        <c:axId val="1151529712"/>
        <c:axId val="1151535952"/>
      </c:barChart>
      <c:lineChart>
        <c:grouping val="standard"/>
        <c:varyColors val="0"/>
        <c:ser>
          <c:idx val="1"/>
          <c:order val="1"/>
          <c:tx>
            <c:v>Target line</c:v>
          </c:tx>
          <c:spPr>
            <a:ln w="28575" cap="rnd">
              <a:solidFill>
                <a:schemeClr val="tx1"/>
              </a:solidFill>
              <a:round/>
            </a:ln>
            <a:effectLst/>
          </c:spPr>
          <c:marker>
            <c:symbol val="none"/>
          </c:marker>
          <c:val>
            <c:numRef>
              <c:f>('6.Guesswork2-male'!$G$84:$M$84,'6.Guesswork2-male'!$Q$84:$U$84,'6.Guesswork2-male'!$W$84:$Z$84)</c:f>
              <c:numCache>
                <c:formatCode>0%</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extLst>
            <c:ext xmlns:c16="http://schemas.microsoft.com/office/drawing/2014/chart" uri="{C3380CC4-5D6E-409C-BE32-E72D297353CC}">
              <c16:uniqueId val="{00000001-AA06-CF49-9BE1-D26D53C22275}"/>
            </c:ext>
          </c:extLst>
        </c:ser>
        <c:dLbls>
          <c:showLegendKey val="0"/>
          <c:showVal val="0"/>
          <c:showCatName val="0"/>
          <c:showSerName val="0"/>
          <c:showPercent val="0"/>
          <c:showBubbleSize val="0"/>
        </c:dLbls>
        <c:marker val="1"/>
        <c:smooth val="0"/>
        <c:axId val="1151529712"/>
        <c:axId val="1151535952"/>
      </c:lineChart>
      <c:catAx>
        <c:axId val="115152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35952"/>
        <c:crosses val="autoZero"/>
        <c:auto val="1"/>
        <c:lblAlgn val="ctr"/>
        <c:lblOffset val="100"/>
        <c:noMultiLvlLbl val="0"/>
      </c:catAx>
      <c:valAx>
        <c:axId val="115153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29712"/>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Energy</a:t>
            </a:r>
            <a:r>
              <a:rPr lang="en-US" baseline="0"/>
              <a:t> intake (percent of requirements)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'6.Guesswork2-male'!$F$8</c:f>
              <c:numCache>
                <c:formatCode>0%</c:formatCode>
                <c:ptCount val="1"/>
                <c:pt idx="0">
                  <c:v>0</c:v>
                </c:pt>
              </c:numCache>
            </c:numRef>
          </c:val>
          <c:extLst>
            <c:ext xmlns:c16="http://schemas.microsoft.com/office/drawing/2014/chart" uri="{C3380CC4-5D6E-409C-BE32-E72D297353CC}">
              <c16:uniqueId val="{00000000-ACE9-4BB9-BE88-3F6650EA923B}"/>
            </c:ext>
          </c:extLst>
        </c:ser>
        <c:ser>
          <c:idx val="1"/>
          <c:order val="1"/>
          <c:spPr>
            <a:solidFill>
              <a:schemeClr val="accent2"/>
            </a:solidFill>
            <a:ln>
              <a:noFill/>
            </a:ln>
            <a:effectLst/>
          </c:spPr>
          <c:invertIfNegative val="0"/>
          <c:val>
            <c:numRef>
              <c:f>'6.Guesswork2-male'!$F$9</c:f>
              <c:numCache>
                <c:formatCode>0%</c:formatCode>
                <c:ptCount val="1"/>
              </c:numCache>
            </c:numRef>
          </c:val>
          <c:extLst>
            <c:ext xmlns:c16="http://schemas.microsoft.com/office/drawing/2014/chart" uri="{C3380CC4-5D6E-409C-BE32-E72D297353CC}">
              <c16:uniqueId val="{00000001-ACE9-4BB9-BE88-3F6650EA923B}"/>
            </c:ext>
          </c:extLst>
        </c:ser>
        <c:dLbls>
          <c:showLegendKey val="0"/>
          <c:showVal val="0"/>
          <c:showCatName val="0"/>
          <c:showSerName val="0"/>
          <c:showPercent val="0"/>
          <c:showBubbleSize val="0"/>
        </c:dLbls>
        <c:gapWidth val="219"/>
        <c:axId val="1151529712"/>
        <c:axId val="1151535952"/>
      </c:barChart>
      <c:catAx>
        <c:axId val="11515297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i="1"/>
                  <a:t>Energy intake</a:t>
                </a:r>
              </a:p>
            </c:rich>
          </c:tx>
          <c:layout>
            <c:manualLayout>
              <c:xMode val="edge"/>
              <c:yMode val="edge"/>
              <c:x val="0.45837611441203369"/>
              <c:y val="0.86920682475798583"/>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35952"/>
        <c:crosses val="autoZero"/>
        <c:auto val="1"/>
        <c:lblAlgn val="ctr"/>
        <c:lblOffset val="100"/>
        <c:noMultiLvlLbl val="0"/>
      </c:catAx>
      <c:valAx>
        <c:axId val="115153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29712"/>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Nutrient</a:t>
            </a:r>
            <a:r>
              <a:rPr lang="en-US" baseline="0"/>
              <a:t> intakes (percent of lower bound)</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Lit>
              <c:ptCount val="21"/>
              <c:pt idx="0">
                <c:v>Protein</c:v>
              </c:pt>
              <c:pt idx="1">
                <c:v> Fat</c:v>
              </c:pt>
              <c:pt idx="2">
                <c:v> Carbohydrate</c:v>
              </c:pt>
              <c:pt idx="3">
                <c:v> Vit. A</c:v>
              </c:pt>
              <c:pt idx="4">
                <c:v> Vit C.</c:v>
              </c:pt>
              <c:pt idx="5">
                <c:v> Vit. B6</c:v>
              </c:pt>
              <c:pt idx="6">
                <c:v> Vit. E</c:v>
              </c:pt>
              <c:pt idx="7">
                <c:v> Thiamin</c:v>
              </c:pt>
              <c:pt idx="8">
                <c:v> Riboflavin</c:v>
              </c:pt>
              <c:pt idx="9">
                <c:v> Vit. B12</c:v>
              </c:pt>
              <c:pt idx="10">
                <c:v> Folate</c:v>
              </c:pt>
              <c:pt idx="11">
                <c:v> Niacin</c:v>
              </c:pt>
              <c:pt idx="12">
                <c:v> Calcium</c:v>
              </c:pt>
              <c:pt idx="13">
                <c:v> Copper</c:v>
              </c:pt>
              <c:pt idx="14">
                <c:v> Iron</c:v>
              </c:pt>
              <c:pt idx="15">
                <c:v> Magnesium</c:v>
              </c:pt>
              <c:pt idx="16">
                <c:v> Phosphorus</c:v>
              </c:pt>
              <c:pt idx="17">
                <c:v> Selenium</c:v>
              </c:pt>
              <c:pt idx="18">
                <c:v> Zinc</c:v>
              </c:pt>
              <c:pt idx="19">
                <c:v> Potassium</c:v>
              </c:pt>
              <c:pt idx="20">
                <c:v> Fiber</c:v>
              </c:pt>
            </c:strLit>
          </c:cat>
          <c:val>
            <c:numRef>
              <c:f>('10.SOLVED-female'!$G$8:$Y$8,'10.SOLVED-female'!$AA$8:$AB$8)</c:f>
              <c:numCache>
                <c:formatCode>0%</c:formatCode>
                <c:ptCount val="21"/>
                <c:pt idx="0">
                  <c:v>0.99999999999999956</c:v>
                </c:pt>
                <c:pt idx="1">
                  <c:v>1.3356717549587709</c:v>
                </c:pt>
                <c:pt idx="2">
                  <c:v>1.4427480916030522</c:v>
                </c:pt>
                <c:pt idx="3">
                  <c:v>0.99999999999999933</c:v>
                </c:pt>
                <c:pt idx="4">
                  <c:v>1.0000000000000009</c:v>
                </c:pt>
                <c:pt idx="5">
                  <c:v>1.4086606492502123</c:v>
                </c:pt>
                <c:pt idx="6">
                  <c:v>0.99999999999999944</c:v>
                </c:pt>
                <c:pt idx="7">
                  <c:v>2.0882679845669916</c:v>
                </c:pt>
                <c:pt idx="8">
                  <c:v>3.166999295704314</c:v>
                </c:pt>
                <c:pt idx="9">
                  <c:v>0.99999999999999756</c:v>
                </c:pt>
                <c:pt idx="10">
                  <c:v>1.1420137428242287</c:v>
                </c:pt>
                <c:pt idx="11">
                  <c:v>1.5924478415725598</c:v>
                </c:pt>
                <c:pt idx="12">
                  <c:v>1.0000000000000007</c:v>
                </c:pt>
                <c:pt idx="13">
                  <c:v>1.6359624433535731</c:v>
                </c:pt>
                <c:pt idx="14">
                  <c:v>0.99999999999999922</c:v>
                </c:pt>
                <c:pt idx="15">
                  <c:v>1.4282556971629994</c:v>
                </c:pt>
                <c:pt idx="16">
                  <c:v>1.8644264052671444</c:v>
                </c:pt>
                <c:pt idx="17">
                  <c:v>1.7756537239263122</c:v>
                </c:pt>
                <c:pt idx="18">
                  <c:v>1.0523661520818395</c:v>
                </c:pt>
                <c:pt idx="19">
                  <c:v>1.0000000000000004</c:v>
                </c:pt>
                <c:pt idx="20">
                  <c:v>1.000000000000002</c:v>
                </c:pt>
              </c:numCache>
            </c:numRef>
          </c:val>
          <c:extLst>
            <c:ext xmlns:c16="http://schemas.microsoft.com/office/drawing/2014/chart" uri="{C3380CC4-5D6E-409C-BE32-E72D297353CC}">
              <c16:uniqueId val="{00000000-81AF-434A-B00E-356F03160222}"/>
            </c:ext>
          </c:extLst>
        </c:ser>
        <c:dLbls>
          <c:showLegendKey val="0"/>
          <c:showVal val="0"/>
          <c:showCatName val="0"/>
          <c:showSerName val="0"/>
          <c:showPercent val="0"/>
          <c:showBubbleSize val="0"/>
        </c:dLbls>
        <c:gapWidth val="219"/>
        <c:axId val="1151529712"/>
        <c:axId val="1151535952"/>
      </c:barChart>
      <c:lineChart>
        <c:grouping val="standard"/>
        <c:varyColors val="0"/>
        <c:ser>
          <c:idx val="1"/>
          <c:order val="1"/>
          <c:tx>
            <c:v>Target line</c:v>
          </c:tx>
          <c:spPr>
            <a:ln w="28575" cap="rnd">
              <a:solidFill>
                <a:schemeClr val="tx1"/>
              </a:solidFill>
              <a:round/>
            </a:ln>
            <a:effectLst/>
          </c:spPr>
          <c:marker>
            <c:symbol val="none"/>
          </c:marker>
          <c:val>
            <c:numRef>
              <c:f>('10.SOLVED-female'!$G$82:$Y$82,'10.SOLVED-female'!$AA$82:$AB$82)</c:f>
              <c:numCache>
                <c:formatCode>0%</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smooth val="0"/>
          <c:extLst>
            <c:ext xmlns:c16="http://schemas.microsoft.com/office/drawing/2014/chart" uri="{C3380CC4-5D6E-409C-BE32-E72D297353CC}">
              <c16:uniqueId val="{00000001-81AF-434A-B00E-356F03160222}"/>
            </c:ext>
          </c:extLst>
        </c:ser>
        <c:dLbls>
          <c:showLegendKey val="0"/>
          <c:showVal val="0"/>
          <c:showCatName val="0"/>
          <c:showSerName val="0"/>
          <c:showPercent val="0"/>
          <c:showBubbleSize val="0"/>
        </c:dLbls>
        <c:marker val="1"/>
        <c:smooth val="0"/>
        <c:axId val="1151529712"/>
        <c:axId val="1151535952"/>
      </c:lineChart>
      <c:catAx>
        <c:axId val="115152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35952"/>
        <c:crosses val="autoZero"/>
        <c:auto val="1"/>
        <c:lblAlgn val="ctr"/>
        <c:lblOffset val="100"/>
        <c:noMultiLvlLbl val="0"/>
      </c:catAx>
      <c:valAx>
        <c:axId val="115153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29712"/>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Nutrient</a:t>
            </a:r>
            <a:r>
              <a:rPr lang="en-US" baseline="0"/>
              <a:t> intakes (percent of upper bound)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Lit>
              <c:ptCount val="16"/>
              <c:pt idx="0">
                <c:v>Protein</c:v>
              </c:pt>
              <c:pt idx="1">
                <c:v> Fat</c:v>
              </c:pt>
              <c:pt idx="2">
                <c:v> Carbohydrate</c:v>
              </c:pt>
              <c:pt idx="3">
                <c:v> Vit. A</c:v>
              </c:pt>
              <c:pt idx="4">
                <c:v> Vit. C</c:v>
              </c:pt>
              <c:pt idx="5">
                <c:v> Vit. B6</c:v>
              </c:pt>
              <c:pt idx="6">
                <c:v> Vit. E</c:v>
              </c:pt>
              <c:pt idx="7">
                <c:v> Folate</c:v>
              </c:pt>
              <c:pt idx="8">
                <c:v> Niacin</c:v>
              </c:pt>
              <c:pt idx="9">
                <c:v> Calcium</c:v>
              </c:pt>
              <c:pt idx="10">
                <c:v> Copper</c:v>
              </c:pt>
              <c:pt idx="11">
                <c:v> Iron</c:v>
              </c:pt>
              <c:pt idx="12">
                <c:v> Phosphorus</c:v>
              </c:pt>
              <c:pt idx="13">
                <c:v> Selenium</c:v>
              </c:pt>
              <c:pt idx="14">
                <c:v> Zinc</c:v>
              </c:pt>
              <c:pt idx="15">
                <c:v> Sodium</c:v>
              </c:pt>
            </c:strLit>
          </c:cat>
          <c:val>
            <c:numRef>
              <c:f>('10.SOLVED-female'!$G$9:$M$9,'10.SOLVED-female'!$Q$9:$U$9,'10.SOLVED-female'!$W$9:$Z$9)</c:f>
              <c:numCache>
                <c:formatCode>0%</c:formatCode>
                <c:ptCount val="16"/>
                <c:pt idx="0">
                  <c:v>0.28431372549019596</c:v>
                </c:pt>
                <c:pt idx="1">
                  <c:v>0.77172145842062323</c:v>
                </c:pt>
                <c:pt idx="2">
                  <c:v>0.99999999999999911</c:v>
                </c:pt>
                <c:pt idx="3">
                  <c:v>0.23333333333333317</c:v>
                </c:pt>
                <c:pt idx="4">
                  <c:v>3.7500000000000033E-2</c:v>
                </c:pt>
                <c:pt idx="5">
                  <c:v>1.8312588440252759E-2</c:v>
                </c:pt>
                <c:pt idx="6">
                  <c:v>1.4999999999999991E-2</c:v>
                </c:pt>
                <c:pt idx="7">
                  <c:v>0.45680549712969148</c:v>
                </c:pt>
                <c:pt idx="8">
                  <c:v>0.63697913662902395</c:v>
                </c:pt>
                <c:pt idx="9">
                  <c:v>0.4000000000000003</c:v>
                </c:pt>
                <c:pt idx="10">
                  <c:v>0.14723661990182157</c:v>
                </c:pt>
                <c:pt idx="11">
                  <c:v>0.39999999999999969</c:v>
                </c:pt>
                <c:pt idx="12">
                  <c:v>0.3262746209217503</c:v>
                </c:pt>
                <c:pt idx="13">
                  <c:v>0.24415238703986791</c:v>
                </c:pt>
                <c:pt idx="14">
                  <c:v>0.2104732304163679</c:v>
                </c:pt>
                <c:pt idx="15">
                  <c:v>0.71120079699543359</c:v>
                </c:pt>
              </c:numCache>
            </c:numRef>
          </c:val>
          <c:extLst>
            <c:ext xmlns:c16="http://schemas.microsoft.com/office/drawing/2014/chart" uri="{C3380CC4-5D6E-409C-BE32-E72D297353CC}">
              <c16:uniqueId val="{00000000-A39A-0743-95BC-16CC752287C0}"/>
            </c:ext>
          </c:extLst>
        </c:ser>
        <c:dLbls>
          <c:showLegendKey val="0"/>
          <c:showVal val="0"/>
          <c:showCatName val="0"/>
          <c:showSerName val="0"/>
          <c:showPercent val="0"/>
          <c:showBubbleSize val="0"/>
        </c:dLbls>
        <c:gapWidth val="219"/>
        <c:axId val="1151529712"/>
        <c:axId val="1151535952"/>
      </c:barChart>
      <c:lineChart>
        <c:grouping val="standard"/>
        <c:varyColors val="0"/>
        <c:ser>
          <c:idx val="1"/>
          <c:order val="1"/>
          <c:tx>
            <c:v>Target line</c:v>
          </c:tx>
          <c:spPr>
            <a:ln w="28575" cap="rnd">
              <a:solidFill>
                <a:schemeClr val="tx1"/>
              </a:solidFill>
              <a:round/>
            </a:ln>
            <a:effectLst/>
          </c:spPr>
          <c:marker>
            <c:symbol val="none"/>
          </c:marker>
          <c:val>
            <c:numRef>
              <c:f>('10.SOLVED-female'!$G$82:$M$82,'10.SOLVED-female'!$Q$82:$U$82,'10.SOLVED-female'!$W$82:$Z$82)</c:f>
              <c:numCache>
                <c:formatCode>0%</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extLst>
            <c:ext xmlns:c16="http://schemas.microsoft.com/office/drawing/2014/chart" uri="{C3380CC4-5D6E-409C-BE32-E72D297353CC}">
              <c16:uniqueId val="{00000001-A39A-0743-95BC-16CC752287C0}"/>
            </c:ext>
          </c:extLst>
        </c:ser>
        <c:dLbls>
          <c:showLegendKey val="0"/>
          <c:showVal val="0"/>
          <c:showCatName val="0"/>
          <c:showSerName val="0"/>
          <c:showPercent val="0"/>
          <c:showBubbleSize val="0"/>
        </c:dLbls>
        <c:marker val="1"/>
        <c:smooth val="0"/>
        <c:axId val="1151529712"/>
        <c:axId val="1151535952"/>
      </c:lineChart>
      <c:catAx>
        <c:axId val="115152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35952"/>
        <c:crosses val="autoZero"/>
        <c:auto val="1"/>
        <c:lblAlgn val="ctr"/>
        <c:lblOffset val="100"/>
        <c:noMultiLvlLbl val="0"/>
      </c:catAx>
      <c:valAx>
        <c:axId val="115153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29712"/>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Energy</a:t>
            </a:r>
            <a:r>
              <a:rPr lang="en-US" baseline="0"/>
              <a:t> intake (percent of requirements)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'10.SOLVED-female'!$F$8</c:f>
              <c:numCache>
                <c:formatCode>0%</c:formatCode>
                <c:ptCount val="1"/>
                <c:pt idx="0">
                  <c:v>0.99999999999999944</c:v>
                </c:pt>
              </c:numCache>
            </c:numRef>
          </c:val>
          <c:extLst>
            <c:ext xmlns:c16="http://schemas.microsoft.com/office/drawing/2014/chart" uri="{C3380CC4-5D6E-409C-BE32-E72D297353CC}">
              <c16:uniqueId val="{00000000-19A9-47D2-957C-D5F440B0A35A}"/>
            </c:ext>
          </c:extLst>
        </c:ser>
        <c:ser>
          <c:idx val="1"/>
          <c:order val="1"/>
          <c:spPr>
            <a:solidFill>
              <a:schemeClr val="accent2"/>
            </a:solidFill>
            <a:ln>
              <a:noFill/>
            </a:ln>
            <a:effectLst/>
          </c:spPr>
          <c:invertIfNegative val="0"/>
          <c:val>
            <c:numRef>
              <c:f>'10.SOLVED-female'!$F$9</c:f>
              <c:numCache>
                <c:formatCode>0%</c:formatCode>
                <c:ptCount val="1"/>
              </c:numCache>
            </c:numRef>
          </c:val>
          <c:extLst>
            <c:ext xmlns:c16="http://schemas.microsoft.com/office/drawing/2014/chart" uri="{C3380CC4-5D6E-409C-BE32-E72D297353CC}">
              <c16:uniqueId val="{00000001-19A9-47D2-957C-D5F440B0A35A}"/>
            </c:ext>
          </c:extLst>
        </c:ser>
        <c:dLbls>
          <c:showLegendKey val="0"/>
          <c:showVal val="0"/>
          <c:showCatName val="0"/>
          <c:showSerName val="0"/>
          <c:showPercent val="0"/>
          <c:showBubbleSize val="0"/>
        </c:dLbls>
        <c:gapWidth val="219"/>
        <c:axId val="1151529712"/>
        <c:axId val="1151535952"/>
      </c:barChart>
      <c:catAx>
        <c:axId val="11515297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i="1"/>
                  <a:t>Energy intake</a:t>
                </a:r>
              </a:p>
            </c:rich>
          </c:tx>
          <c:layout>
            <c:manualLayout>
              <c:xMode val="edge"/>
              <c:yMode val="edge"/>
              <c:x val="0.45837611441203369"/>
              <c:y val="0.86920682475798583"/>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35952"/>
        <c:crosses val="autoZero"/>
        <c:auto val="1"/>
        <c:lblAlgn val="ctr"/>
        <c:lblOffset val="100"/>
        <c:noMultiLvlLbl val="0"/>
      </c:catAx>
      <c:valAx>
        <c:axId val="115153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29712"/>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Nutrient</a:t>
            </a:r>
            <a:r>
              <a:rPr lang="en-US" baseline="0"/>
              <a:t> intakes (percent of lower bound)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Lit>
              <c:ptCount val="21"/>
              <c:pt idx="0">
                <c:v>Protein</c:v>
              </c:pt>
              <c:pt idx="1">
                <c:v> Fat</c:v>
              </c:pt>
              <c:pt idx="2">
                <c:v> Carbohydrate</c:v>
              </c:pt>
              <c:pt idx="3">
                <c:v> Vit. A</c:v>
              </c:pt>
              <c:pt idx="4">
                <c:v> Vit C.</c:v>
              </c:pt>
              <c:pt idx="5">
                <c:v> Vit. B6</c:v>
              </c:pt>
              <c:pt idx="6">
                <c:v> Vit. E</c:v>
              </c:pt>
              <c:pt idx="7">
                <c:v> Thiamin</c:v>
              </c:pt>
              <c:pt idx="8">
                <c:v> Riboflavin</c:v>
              </c:pt>
              <c:pt idx="9">
                <c:v> Vit. B12</c:v>
              </c:pt>
              <c:pt idx="10">
                <c:v> Folate</c:v>
              </c:pt>
              <c:pt idx="11">
                <c:v> Niacin</c:v>
              </c:pt>
              <c:pt idx="12">
                <c:v> Calcium</c:v>
              </c:pt>
              <c:pt idx="13">
                <c:v> Copper</c:v>
              </c:pt>
              <c:pt idx="14">
                <c:v> Iron</c:v>
              </c:pt>
              <c:pt idx="15">
                <c:v> Magnesium</c:v>
              </c:pt>
              <c:pt idx="16">
                <c:v> Phosphorus</c:v>
              </c:pt>
              <c:pt idx="17">
                <c:v> Selenium</c:v>
              </c:pt>
              <c:pt idx="18">
                <c:v> Zinc</c:v>
              </c:pt>
              <c:pt idx="19">
                <c:v> Potassium</c:v>
              </c:pt>
              <c:pt idx="20">
                <c:v> Fiber</c:v>
              </c:pt>
            </c:strLit>
          </c:cat>
          <c:val>
            <c:numRef>
              <c:f>('11.SOLVED-male'!$G$8:$Y$8,'11.SOLVED-male'!$AA$8:$AB$8)</c:f>
              <c:numCache>
                <c:formatCode>0%</c:formatCode>
                <c:ptCount val="21"/>
                <c:pt idx="0">
                  <c:v>0.999999999999999</c:v>
                </c:pt>
                <c:pt idx="1">
                  <c:v>1.4170773695119734</c:v>
                </c:pt>
                <c:pt idx="2">
                  <c:v>1.4256462189559378</c:v>
                </c:pt>
                <c:pt idx="3">
                  <c:v>1.0000000000000007</c:v>
                </c:pt>
                <c:pt idx="4">
                  <c:v>0.99999999999998779</c:v>
                </c:pt>
                <c:pt idx="5">
                  <c:v>1.8263069318108105</c:v>
                </c:pt>
                <c:pt idx="6">
                  <c:v>0.99999999999998934</c:v>
                </c:pt>
                <c:pt idx="7">
                  <c:v>1.8418284719643045</c:v>
                </c:pt>
                <c:pt idx="8">
                  <c:v>3.900134596136736</c:v>
                </c:pt>
                <c:pt idx="9">
                  <c:v>1.2266810862280884</c:v>
                </c:pt>
                <c:pt idx="10">
                  <c:v>1.0000000000000007</c:v>
                </c:pt>
                <c:pt idx="11">
                  <c:v>1.3218137732741126</c:v>
                </c:pt>
                <c:pt idx="12">
                  <c:v>1.0000000000000004</c:v>
                </c:pt>
                <c:pt idx="13">
                  <c:v>1.9541352612090681</c:v>
                </c:pt>
                <c:pt idx="14">
                  <c:v>1.8575574640525925</c:v>
                </c:pt>
                <c:pt idx="15">
                  <c:v>1.5832245938181462</c:v>
                </c:pt>
                <c:pt idx="16">
                  <c:v>3.0698383369123308</c:v>
                </c:pt>
                <c:pt idx="17">
                  <c:v>2.4140164576376253</c:v>
                </c:pt>
                <c:pt idx="18">
                  <c:v>1.1574816035428663</c:v>
                </c:pt>
                <c:pt idx="19">
                  <c:v>1.02175442848556</c:v>
                </c:pt>
                <c:pt idx="20">
                  <c:v>1.0000000000000044</c:v>
                </c:pt>
              </c:numCache>
            </c:numRef>
          </c:val>
          <c:extLst>
            <c:ext xmlns:c16="http://schemas.microsoft.com/office/drawing/2014/chart" uri="{C3380CC4-5D6E-409C-BE32-E72D297353CC}">
              <c16:uniqueId val="{00000000-A541-D446-9256-780788AD9A2E}"/>
            </c:ext>
          </c:extLst>
        </c:ser>
        <c:dLbls>
          <c:showLegendKey val="0"/>
          <c:showVal val="0"/>
          <c:showCatName val="0"/>
          <c:showSerName val="0"/>
          <c:showPercent val="0"/>
          <c:showBubbleSize val="0"/>
        </c:dLbls>
        <c:gapWidth val="219"/>
        <c:axId val="1151529712"/>
        <c:axId val="1151535952"/>
      </c:barChart>
      <c:lineChart>
        <c:grouping val="standard"/>
        <c:varyColors val="0"/>
        <c:ser>
          <c:idx val="1"/>
          <c:order val="1"/>
          <c:tx>
            <c:v>Target line</c:v>
          </c:tx>
          <c:spPr>
            <a:ln w="28575" cap="rnd">
              <a:solidFill>
                <a:schemeClr val="tx1"/>
              </a:solidFill>
              <a:round/>
            </a:ln>
            <a:effectLst/>
          </c:spPr>
          <c:marker>
            <c:symbol val="none"/>
          </c:marker>
          <c:val>
            <c:numRef>
              <c:f>('11.SOLVED-male'!$G$82:$Y$82,'11.SOLVED-male'!$AA$82:$AB$82)</c:f>
              <c:numCache>
                <c:formatCode>0%</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smooth val="0"/>
          <c:extLst>
            <c:ext xmlns:c16="http://schemas.microsoft.com/office/drawing/2014/chart" uri="{C3380CC4-5D6E-409C-BE32-E72D297353CC}">
              <c16:uniqueId val="{00000001-A541-D446-9256-780788AD9A2E}"/>
            </c:ext>
          </c:extLst>
        </c:ser>
        <c:dLbls>
          <c:showLegendKey val="0"/>
          <c:showVal val="0"/>
          <c:showCatName val="0"/>
          <c:showSerName val="0"/>
          <c:showPercent val="0"/>
          <c:showBubbleSize val="0"/>
        </c:dLbls>
        <c:marker val="1"/>
        <c:smooth val="0"/>
        <c:axId val="1151529712"/>
        <c:axId val="1151535952"/>
      </c:lineChart>
      <c:catAx>
        <c:axId val="115152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35952"/>
        <c:crosses val="autoZero"/>
        <c:auto val="1"/>
        <c:lblAlgn val="ctr"/>
        <c:lblOffset val="100"/>
        <c:noMultiLvlLbl val="0"/>
      </c:catAx>
      <c:valAx>
        <c:axId val="115153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29712"/>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Nutrient</a:t>
            </a:r>
            <a:r>
              <a:rPr lang="en-US" baseline="0"/>
              <a:t> intakes (percent of upper bound)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Lit>
              <c:ptCount val="16"/>
              <c:pt idx="0">
                <c:v>Protein</c:v>
              </c:pt>
              <c:pt idx="1">
                <c:v> Fat</c:v>
              </c:pt>
              <c:pt idx="2">
                <c:v> Carbohydrate</c:v>
              </c:pt>
              <c:pt idx="3">
                <c:v> Vit. A</c:v>
              </c:pt>
              <c:pt idx="4">
                <c:v> Vit. C</c:v>
              </c:pt>
              <c:pt idx="5">
                <c:v> Vit. B6</c:v>
              </c:pt>
              <c:pt idx="6">
                <c:v> Vit. E</c:v>
              </c:pt>
              <c:pt idx="7">
                <c:v> Folate</c:v>
              </c:pt>
              <c:pt idx="8">
                <c:v> Niacin</c:v>
              </c:pt>
              <c:pt idx="9">
                <c:v> Calcium</c:v>
              </c:pt>
              <c:pt idx="10">
                <c:v> Copper</c:v>
              </c:pt>
              <c:pt idx="11">
                <c:v> Iron</c:v>
              </c:pt>
              <c:pt idx="12">
                <c:v> Phosphorus</c:v>
              </c:pt>
              <c:pt idx="13">
                <c:v> Selenium</c:v>
              </c:pt>
              <c:pt idx="14">
                <c:v> Zinc</c:v>
              </c:pt>
              <c:pt idx="15">
                <c:v> Sodium</c:v>
              </c:pt>
            </c:strLit>
          </c:cat>
          <c:val>
            <c:numRef>
              <c:f>('11.SOLVED-male'!$G$9:$M$9,'11.SOLVED-male'!$Q$9:$U$9,'11.SOLVED-male'!$W$9:$Z$9)</c:f>
              <c:numCache>
                <c:formatCode>0%</c:formatCode>
                <c:ptCount val="16"/>
                <c:pt idx="0">
                  <c:v>0.28740157480314932</c:v>
                </c:pt>
                <c:pt idx="1">
                  <c:v>0.80259249246695841</c:v>
                </c:pt>
                <c:pt idx="2">
                  <c:v>0.98466243088905869</c:v>
                </c:pt>
                <c:pt idx="3">
                  <c:v>0.30000000000000021</c:v>
                </c:pt>
                <c:pt idx="4">
                  <c:v>4.499999999999945E-2</c:v>
                </c:pt>
                <c:pt idx="5">
                  <c:v>2.3741990113540536E-2</c:v>
                </c:pt>
                <c:pt idx="6">
                  <c:v>1.499999999999984E-2</c:v>
                </c:pt>
                <c:pt idx="7">
                  <c:v>0.4000000000000003</c:v>
                </c:pt>
                <c:pt idx="8">
                  <c:v>0.6042577249253086</c:v>
                </c:pt>
                <c:pt idx="9">
                  <c:v>0.40000000000000013</c:v>
                </c:pt>
                <c:pt idx="10">
                  <c:v>0.17587217350881615</c:v>
                </c:pt>
                <c:pt idx="11">
                  <c:v>0.33023243805379421</c:v>
                </c:pt>
                <c:pt idx="12">
                  <c:v>0.53722170895965793</c:v>
                </c:pt>
                <c:pt idx="13">
                  <c:v>0.33192726292517349</c:v>
                </c:pt>
                <c:pt idx="14">
                  <c:v>0.31830744097428826</c:v>
                </c:pt>
                <c:pt idx="15">
                  <c:v>0.26273900643624087</c:v>
                </c:pt>
              </c:numCache>
            </c:numRef>
          </c:val>
          <c:extLst>
            <c:ext xmlns:c16="http://schemas.microsoft.com/office/drawing/2014/chart" uri="{C3380CC4-5D6E-409C-BE32-E72D297353CC}">
              <c16:uniqueId val="{00000000-1E35-4943-9FBA-AB9A579D7882}"/>
            </c:ext>
          </c:extLst>
        </c:ser>
        <c:dLbls>
          <c:showLegendKey val="0"/>
          <c:showVal val="0"/>
          <c:showCatName val="0"/>
          <c:showSerName val="0"/>
          <c:showPercent val="0"/>
          <c:showBubbleSize val="0"/>
        </c:dLbls>
        <c:gapWidth val="219"/>
        <c:axId val="1151529712"/>
        <c:axId val="1151535952"/>
      </c:barChart>
      <c:lineChart>
        <c:grouping val="standard"/>
        <c:varyColors val="0"/>
        <c:ser>
          <c:idx val="1"/>
          <c:order val="1"/>
          <c:tx>
            <c:v>Target line</c:v>
          </c:tx>
          <c:spPr>
            <a:ln w="28575" cap="rnd">
              <a:solidFill>
                <a:schemeClr val="tx1"/>
              </a:solidFill>
              <a:round/>
            </a:ln>
            <a:effectLst/>
          </c:spPr>
          <c:marker>
            <c:symbol val="none"/>
          </c:marker>
          <c:val>
            <c:numRef>
              <c:f>('11.SOLVED-male'!$G$82:$M$82,'11.SOLVED-male'!$Q$82:$U$82,'11.SOLVED-male'!$W$82:$Z$82)</c:f>
              <c:numCache>
                <c:formatCode>0%</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extLst>
            <c:ext xmlns:c16="http://schemas.microsoft.com/office/drawing/2014/chart" uri="{C3380CC4-5D6E-409C-BE32-E72D297353CC}">
              <c16:uniqueId val="{00000001-1E35-4943-9FBA-AB9A579D7882}"/>
            </c:ext>
          </c:extLst>
        </c:ser>
        <c:dLbls>
          <c:showLegendKey val="0"/>
          <c:showVal val="0"/>
          <c:showCatName val="0"/>
          <c:showSerName val="0"/>
          <c:showPercent val="0"/>
          <c:showBubbleSize val="0"/>
        </c:dLbls>
        <c:marker val="1"/>
        <c:smooth val="0"/>
        <c:axId val="1151529712"/>
        <c:axId val="1151535952"/>
      </c:lineChart>
      <c:catAx>
        <c:axId val="115152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35952"/>
        <c:crosses val="autoZero"/>
        <c:auto val="1"/>
        <c:lblAlgn val="ctr"/>
        <c:lblOffset val="100"/>
        <c:noMultiLvlLbl val="0"/>
      </c:catAx>
      <c:valAx>
        <c:axId val="115153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29712"/>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Energy</a:t>
            </a:r>
            <a:r>
              <a:rPr lang="en-US" baseline="0"/>
              <a:t> intake (percent of requirements)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'11.SOLVED-male'!$F$8</c:f>
              <c:numCache>
                <c:formatCode>0%</c:formatCode>
                <c:ptCount val="1"/>
                <c:pt idx="0">
                  <c:v>1.0000000000000027</c:v>
                </c:pt>
              </c:numCache>
            </c:numRef>
          </c:val>
          <c:extLst>
            <c:ext xmlns:c16="http://schemas.microsoft.com/office/drawing/2014/chart" uri="{C3380CC4-5D6E-409C-BE32-E72D297353CC}">
              <c16:uniqueId val="{00000000-3DBA-4040-8381-E3910CE3B817}"/>
            </c:ext>
          </c:extLst>
        </c:ser>
        <c:ser>
          <c:idx val="1"/>
          <c:order val="1"/>
          <c:spPr>
            <a:solidFill>
              <a:schemeClr val="accent2"/>
            </a:solidFill>
            <a:ln>
              <a:noFill/>
            </a:ln>
            <a:effectLst/>
          </c:spPr>
          <c:invertIfNegative val="0"/>
          <c:val>
            <c:numRef>
              <c:f>'11.SOLVED-male'!$F$9</c:f>
              <c:numCache>
                <c:formatCode>0%</c:formatCode>
                <c:ptCount val="1"/>
              </c:numCache>
            </c:numRef>
          </c:val>
          <c:extLst>
            <c:ext xmlns:c16="http://schemas.microsoft.com/office/drawing/2014/chart" uri="{C3380CC4-5D6E-409C-BE32-E72D297353CC}">
              <c16:uniqueId val="{00000001-3DBA-4040-8381-E3910CE3B817}"/>
            </c:ext>
          </c:extLst>
        </c:ser>
        <c:dLbls>
          <c:showLegendKey val="0"/>
          <c:showVal val="0"/>
          <c:showCatName val="0"/>
          <c:showSerName val="0"/>
          <c:showPercent val="0"/>
          <c:showBubbleSize val="0"/>
        </c:dLbls>
        <c:gapWidth val="219"/>
        <c:axId val="1151529712"/>
        <c:axId val="1151535952"/>
      </c:barChart>
      <c:catAx>
        <c:axId val="11515297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i="1"/>
                  <a:t>Energy intake</a:t>
                </a:r>
              </a:p>
            </c:rich>
          </c:tx>
          <c:layout>
            <c:manualLayout>
              <c:xMode val="edge"/>
              <c:yMode val="edge"/>
              <c:x val="0.45837611441203369"/>
              <c:y val="0.86920682475798583"/>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35952"/>
        <c:crosses val="autoZero"/>
        <c:auto val="1"/>
        <c:lblAlgn val="ctr"/>
        <c:lblOffset val="100"/>
        <c:noMultiLvlLbl val="0"/>
      </c:catAx>
      <c:valAx>
        <c:axId val="115153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29712"/>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Nutrient</a:t>
            </a:r>
            <a:r>
              <a:rPr lang="en-US" baseline="0"/>
              <a:t> intakes (percent of upper bound)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Lit>
              <c:ptCount val="16"/>
              <c:pt idx="0">
                <c:v>Protein</c:v>
              </c:pt>
              <c:pt idx="1">
                <c:v> Fat</c:v>
              </c:pt>
              <c:pt idx="2">
                <c:v> Carbohydrate</c:v>
              </c:pt>
              <c:pt idx="3">
                <c:v> Vit. A</c:v>
              </c:pt>
              <c:pt idx="4">
                <c:v> Vit. C</c:v>
              </c:pt>
              <c:pt idx="5">
                <c:v> Vit. B6</c:v>
              </c:pt>
              <c:pt idx="6">
                <c:v> Vit. E</c:v>
              </c:pt>
              <c:pt idx="7">
                <c:v> Folate</c:v>
              </c:pt>
              <c:pt idx="8">
                <c:v> Niacin</c:v>
              </c:pt>
              <c:pt idx="9">
                <c:v> Calcium</c:v>
              </c:pt>
              <c:pt idx="10">
                <c:v> Copper</c:v>
              </c:pt>
              <c:pt idx="11">
                <c:v> Iron</c:v>
              </c:pt>
              <c:pt idx="12">
                <c:v> Phosphorus</c:v>
              </c:pt>
              <c:pt idx="13">
                <c:v> Selenium</c:v>
              </c:pt>
              <c:pt idx="14">
                <c:v> Zinc</c:v>
              </c:pt>
              <c:pt idx="15">
                <c:v> Sodium</c:v>
              </c:pt>
            </c:strLit>
          </c:cat>
          <c:val>
            <c:numRef>
              <c:f>('3.Guesswork1-female'!$G$9:$M$9,'3.Guesswork1-female'!$Q$9:$U$9,'3.Guesswork1-female'!$W$9:$Z$9)</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D36-9F40-92E7-5017AA71E73D}"/>
            </c:ext>
          </c:extLst>
        </c:ser>
        <c:dLbls>
          <c:showLegendKey val="0"/>
          <c:showVal val="0"/>
          <c:showCatName val="0"/>
          <c:showSerName val="0"/>
          <c:showPercent val="0"/>
          <c:showBubbleSize val="0"/>
        </c:dLbls>
        <c:gapWidth val="219"/>
        <c:axId val="1151529712"/>
        <c:axId val="1151535952"/>
      </c:barChart>
      <c:lineChart>
        <c:grouping val="standard"/>
        <c:varyColors val="0"/>
        <c:ser>
          <c:idx val="1"/>
          <c:order val="1"/>
          <c:tx>
            <c:v>Target line</c:v>
          </c:tx>
          <c:spPr>
            <a:ln w="28575" cap="rnd">
              <a:solidFill>
                <a:schemeClr val="tx1"/>
              </a:solidFill>
              <a:round/>
            </a:ln>
            <a:effectLst/>
          </c:spPr>
          <c:marker>
            <c:symbol val="none"/>
          </c:marker>
          <c:val>
            <c:numRef>
              <c:f>('3.Guesswork1-female'!$G$84:$M$84,'3.Guesswork1-female'!$Q$84:$U$84,'3.Guesswork1-female'!$W$84:$Z$84)</c:f>
              <c:numCache>
                <c:formatCode>0%</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extLst>
            <c:ext xmlns:c16="http://schemas.microsoft.com/office/drawing/2014/chart" uri="{C3380CC4-5D6E-409C-BE32-E72D297353CC}">
              <c16:uniqueId val="{00000001-FD36-9F40-92E7-5017AA71E73D}"/>
            </c:ext>
          </c:extLst>
        </c:ser>
        <c:dLbls>
          <c:showLegendKey val="0"/>
          <c:showVal val="0"/>
          <c:showCatName val="0"/>
          <c:showSerName val="0"/>
          <c:showPercent val="0"/>
          <c:showBubbleSize val="0"/>
        </c:dLbls>
        <c:marker val="1"/>
        <c:smooth val="0"/>
        <c:axId val="1151529712"/>
        <c:axId val="1151535952"/>
      </c:lineChart>
      <c:catAx>
        <c:axId val="115152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35952"/>
        <c:crosses val="autoZero"/>
        <c:auto val="1"/>
        <c:lblAlgn val="ctr"/>
        <c:lblOffset val="100"/>
        <c:noMultiLvlLbl val="0"/>
      </c:catAx>
      <c:valAx>
        <c:axId val="115153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29712"/>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Energy</a:t>
            </a:r>
            <a:r>
              <a:rPr lang="en-US" baseline="0"/>
              <a:t> intake (percent of requirements)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'3.Guesswork1-female'!$F$8</c:f>
              <c:numCache>
                <c:formatCode>0%</c:formatCode>
                <c:ptCount val="1"/>
                <c:pt idx="0">
                  <c:v>0</c:v>
                </c:pt>
              </c:numCache>
            </c:numRef>
          </c:val>
          <c:extLst>
            <c:ext xmlns:c16="http://schemas.microsoft.com/office/drawing/2014/chart" uri="{C3380CC4-5D6E-409C-BE32-E72D297353CC}">
              <c16:uniqueId val="{00000000-4E1A-4EA1-82CA-5121130BF06E}"/>
            </c:ext>
          </c:extLst>
        </c:ser>
        <c:dLbls>
          <c:showLegendKey val="0"/>
          <c:showVal val="0"/>
          <c:showCatName val="0"/>
          <c:showSerName val="0"/>
          <c:showPercent val="0"/>
          <c:showBubbleSize val="0"/>
        </c:dLbls>
        <c:gapWidth val="219"/>
        <c:axId val="1151529712"/>
        <c:axId val="1151535952"/>
      </c:barChart>
      <c:catAx>
        <c:axId val="11515297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i="1"/>
                  <a:t>Energy intake</a:t>
                </a:r>
              </a:p>
            </c:rich>
          </c:tx>
          <c:layout>
            <c:manualLayout>
              <c:xMode val="edge"/>
              <c:yMode val="edge"/>
              <c:x val="0.45837611441203369"/>
              <c:y val="0.86920682475798583"/>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35952"/>
        <c:crosses val="autoZero"/>
        <c:auto val="1"/>
        <c:lblAlgn val="ctr"/>
        <c:lblOffset val="100"/>
        <c:noMultiLvlLbl val="0"/>
      </c:catAx>
      <c:valAx>
        <c:axId val="115153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29712"/>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Nutrient</a:t>
            </a:r>
            <a:r>
              <a:rPr lang="en-US" baseline="0"/>
              <a:t> intakes (percent of lower bound)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Lit>
              <c:ptCount val="21"/>
              <c:pt idx="0">
                <c:v>Protein</c:v>
              </c:pt>
              <c:pt idx="1">
                <c:v> Fat</c:v>
              </c:pt>
              <c:pt idx="2">
                <c:v> Carbohydrate</c:v>
              </c:pt>
              <c:pt idx="3">
                <c:v> Vit. A</c:v>
              </c:pt>
              <c:pt idx="4">
                <c:v> Vit C.</c:v>
              </c:pt>
              <c:pt idx="5">
                <c:v> Vit. B6</c:v>
              </c:pt>
              <c:pt idx="6">
                <c:v> Vit. E</c:v>
              </c:pt>
              <c:pt idx="7">
                <c:v> Thiamin</c:v>
              </c:pt>
              <c:pt idx="8">
                <c:v> Riboflavin</c:v>
              </c:pt>
              <c:pt idx="9">
                <c:v> Vit. B12</c:v>
              </c:pt>
              <c:pt idx="10">
                <c:v> Folate</c:v>
              </c:pt>
              <c:pt idx="11">
                <c:v> Niacin</c:v>
              </c:pt>
              <c:pt idx="12">
                <c:v> Calcium</c:v>
              </c:pt>
              <c:pt idx="13">
                <c:v> Copper</c:v>
              </c:pt>
              <c:pt idx="14">
                <c:v> Iron</c:v>
              </c:pt>
              <c:pt idx="15">
                <c:v> Magnesium</c:v>
              </c:pt>
              <c:pt idx="16">
                <c:v> Phosphorus</c:v>
              </c:pt>
              <c:pt idx="17">
                <c:v> Selenium</c:v>
              </c:pt>
              <c:pt idx="18">
                <c:v> Zinc</c:v>
              </c:pt>
              <c:pt idx="19">
                <c:v> Potassium</c:v>
              </c:pt>
              <c:pt idx="20">
                <c:v> Fiber</c:v>
              </c:pt>
            </c:strLit>
          </c:cat>
          <c:val>
            <c:numRef>
              <c:f>('4.Guesswork2-female'!$G$8:$Y$8,'4.Guesswork2-female'!$AA$8:$AB$8)</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8A2B-3C45-9E61-878106404B45}"/>
            </c:ext>
          </c:extLst>
        </c:ser>
        <c:dLbls>
          <c:showLegendKey val="0"/>
          <c:showVal val="0"/>
          <c:showCatName val="0"/>
          <c:showSerName val="0"/>
          <c:showPercent val="0"/>
          <c:showBubbleSize val="0"/>
        </c:dLbls>
        <c:gapWidth val="219"/>
        <c:axId val="1151529712"/>
        <c:axId val="1151535952"/>
      </c:barChart>
      <c:lineChart>
        <c:grouping val="standard"/>
        <c:varyColors val="0"/>
        <c:ser>
          <c:idx val="1"/>
          <c:order val="1"/>
          <c:tx>
            <c:v>Target line</c:v>
          </c:tx>
          <c:spPr>
            <a:ln w="28575" cap="rnd">
              <a:solidFill>
                <a:schemeClr val="tx1"/>
              </a:solidFill>
              <a:round/>
            </a:ln>
            <a:effectLst/>
          </c:spPr>
          <c:marker>
            <c:symbol val="none"/>
          </c:marker>
          <c:val>
            <c:numRef>
              <c:f>('4.Guesswork2-female'!$G$84:$Y$84,'4.Guesswork2-female'!$AA$84:$AB$84)</c:f>
              <c:numCache>
                <c:formatCode>0%</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smooth val="0"/>
          <c:extLst>
            <c:ext xmlns:c16="http://schemas.microsoft.com/office/drawing/2014/chart" uri="{C3380CC4-5D6E-409C-BE32-E72D297353CC}">
              <c16:uniqueId val="{00000001-8A2B-3C45-9E61-878106404B45}"/>
            </c:ext>
          </c:extLst>
        </c:ser>
        <c:dLbls>
          <c:showLegendKey val="0"/>
          <c:showVal val="0"/>
          <c:showCatName val="0"/>
          <c:showSerName val="0"/>
          <c:showPercent val="0"/>
          <c:showBubbleSize val="0"/>
        </c:dLbls>
        <c:marker val="1"/>
        <c:smooth val="0"/>
        <c:axId val="1151529712"/>
        <c:axId val="1151535952"/>
      </c:lineChart>
      <c:catAx>
        <c:axId val="115152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35952"/>
        <c:crosses val="autoZero"/>
        <c:auto val="1"/>
        <c:lblAlgn val="ctr"/>
        <c:lblOffset val="100"/>
        <c:noMultiLvlLbl val="0"/>
      </c:catAx>
      <c:valAx>
        <c:axId val="115153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29712"/>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Nutrient</a:t>
            </a:r>
            <a:r>
              <a:rPr lang="en-US" baseline="0"/>
              <a:t> intakes (percent of upper bound)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Lit>
              <c:ptCount val="16"/>
              <c:pt idx="0">
                <c:v>Protein</c:v>
              </c:pt>
              <c:pt idx="1">
                <c:v> Fat</c:v>
              </c:pt>
              <c:pt idx="2">
                <c:v> Carbohydrate</c:v>
              </c:pt>
              <c:pt idx="3">
                <c:v> Vit. A</c:v>
              </c:pt>
              <c:pt idx="4">
                <c:v> Vit. C</c:v>
              </c:pt>
              <c:pt idx="5">
                <c:v> Vit. B6</c:v>
              </c:pt>
              <c:pt idx="6">
                <c:v> Vit. E</c:v>
              </c:pt>
              <c:pt idx="7">
                <c:v> Folate</c:v>
              </c:pt>
              <c:pt idx="8">
                <c:v> Niacin</c:v>
              </c:pt>
              <c:pt idx="9">
                <c:v> Calcium</c:v>
              </c:pt>
              <c:pt idx="10">
                <c:v> Copper</c:v>
              </c:pt>
              <c:pt idx="11">
                <c:v> Iron</c:v>
              </c:pt>
              <c:pt idx="12">
                <c:v> Phosphorus</c:v>
              </c:pt>
              <c:pt idx="13">
                <c:v> Selenium</c:v>
              </c:pt>
              <c:pt idx="14">
                <c:v> Zinc</c:v>
              </c:pt>
              <c:pt idx="15">
                <c:v> Sodium</c:v>
              </c:pt>
            </c:strLit>
          </c:cat>
          <c:val>
            <c:numRef>
              <c:f>('4.Guesswork2-female'!$G$9:$M$9,'4.Guesswork2-female'!$Q$9:$U$9,'4.Guesswork2-female'!$W$9:$Z$9)</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4958-7444-88D6-C2E96103F94E}"/>
            </c:ext>
          </c:extLst>
        </c:ser>
        <c:dLbls>
          <c:showLegendKey val="0"/>
          <c:showVal val="0"/>
          <c:showCatName val="0"/>
          <c:showSerName val="0"/>
          <c:showPercent val="0"/>
          <c:showBubbleSize val="0"/>
        </c:dLbls>
        <c:gapWidth val="219"/>
        <c:axId val="1151529712"/>
        <c:axId val="1151535952"/>
      </c:barChart>
      <c:lineChart>
        <c:grouping val="standard"/>
        <c:varyColors val="0"/>
        <c:ser>
          <c:idx val="1"/>
          <c:order val="1"/>
          <c:tx>
            <c:v>Target line</c:v>
          </c:tx>
          <c:spPr>
            <a:ln w="28575" cap="rnd">
              <a:solidFill>
                <a:schemeClr val="tx1"/>
              </a:solidFill>
              <a:round/>
            </a:ln>
            <a:effectLst/>
          </c:spPr>
          <c:marker>
            <c:symbol val="none"/>
          </c:marker>
          <c:val>
            <c:numRef>
              <c:f>('4.Guesswork2-female'!$G$84:$M$84,'4.Guesswork2-female'!$Q$84:$U$84,'4.Guesswork2-female'!$W$84:$Z$84)</c:f>
              <c:numCache>
                <c:formatCode>0%</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extLst>
            <c:ext xmlns:c16="http://schemas.microsoft.com/office/drawing/2014/chart" uri="{C3380CC4-5D6E-409C-BE32-E72D297353CC}">
              <c16:uniqueId val="{00000001-4958-7444-88D6-C2E96103F94E}"/>
            </c:ext>
          </c:extLst>
        </c:ser>
        <c:dLbls>
          <c:showLegendKey val="0"/>
          <c:showVal val="0"/>
          <c:showCatName val="0"/>
          <c:showSerName val="0"/>
          <c:showPercent val="0"/>
          <c:showBubbleSize val="0"/>
        </c:dLbls>
        <c:marker val="1"/>
        <c:smooth val="0"/>
        <c:axId val="1151529712"/>
        <c:axId val="1151535952"/>
      </c:lineChart>
      <c:catAx>
        <c:axId val="115152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35952"/>
        <c:crosses val="autoZero"/>
        <c:auto val="1"/>
        <c:lblAlgn val="ctr"/>
        <c:lblOffset val="100"/>
        <c:noMultiLvlLbl val="0"/>
      </c:catAx>
      <c:valAx>
        <c:axId val="115153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29712"/>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Energy</a:t>
            </a:r>
            <a:r>
              <a:rPr lang="en-US" baseline="0"/>
              <a:t> intake (percent of requirements)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'4.Guesswork2-female'!$F$8</c:f>
              <c:numCache>
                <c:formatCode>0%</c:formatCode>
                <c:ptCount val="1"/>
                <c:pt idx="0">
                  <c:v>0</c:v>
                </c:pt>
              </c:numCache>
            </c:numRef>
          </c:val>
          <c:extLst>
            <c:ext xmlns:c16="http://schemas.microsoft.com/office/drawing/2014/chart" uri="{C3380CC4-5D6E-409C-BE32-E72D297353CC}">
              <c16:uniqueId val="{00000000-92AF-4D50-89A5-3093F6188E75}"/>
            </c:ext>
          </c:extLst>
        </c:ser>
        <c:dLbls>
          <c:showLegendKey val="0"/>
          <c:showVal val="0"/>
          <c:showCatName val="0"/>
          <c:showSerName val="0"/>
          <c:showPercent val="0"/>
          <c:showBubbleSize val="0"/>
        </c:dLbls>
        <c:gapWidth val="219"/>
        <c:axId val="1151529712"/>
        <c:axId val="1151535952"/>
      </c:barChart>
      <c:catAx>
        <c:axId val="11515297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i="1"/>
                  <a:t>Energy intake</a:t>
                </a:r>
              </a:p>
            </c:rich>
          </c:tx>
          <c:layout>
            <c:manualLayout>
              <c:xMode val="edge"/>
              <c:yMode val="edge"/>
              <c:x val="0.45837611441203369"/>
              <c:y val="0.86920682475798583"/>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35952"/>
        <c:crosses val="autoZero"/>
        <c:auto val="1"/>
        <c:lblAlgn val="ctr"/>
        <c:lblOffset val="100"/>
        <c:noMultiLvlLbl val="0"/>
      </c:catAx>
      <c:valAx>
        <c:axId val="115153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29712"/>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Nutrient</a:t>
            </a:r>
            <a:r>
              <a:rPr lang="en-US" baseline="0"/>
              <a:t> intakes (percent of lower bound)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Lit>
              <c:ptCount val="21"/>
              <c:pt idx="0">
                <c:v>Protein</c:v>
              </c:pt>
              <c:pt idx="1">
                <c:v> Fat</c:v>
              </c:pt>
              <c:pt idx="2">
                <c:v> Carbohydrate</c:v>
              </c:pt>
              <c:pt idx="3">
                <c:v> Vit. A</c:v>
              </c:pt>
              <c:pt idx="4">
                <c:v> Vit C.</c:v>
              </c:pt>
              <c:pt idx="5">
                <c:v> Vit. B6</c:v>
              </c:pt>
              <c:pt idx="6">
                <c:v> Vit. E</c:v>
              </c:pt>
              <c:pt idx="7">
                <c:v> Thiamin</c:v>
              </c:pt>
              <c:pt idx="8">
                <c:v> Riboflavin</c:v>
              </c:pt>
              <c:pt idx="9">
                <c:v> Vit. B12</c:v>
              </c:pt>
              <c:pt idx="10">
                <c:v> Folate</c:v>
              </c:pt>
              <c:pt idx="11">
                <c:v> Niacin</c:v>
              </c:pt>
              <c:pt idx="12">
                <c:v> Calcium</c:v>
              </c:pt>
              <c:pt idx="13">
                <c:v> Copper</c:v>
              </c:pt>
              <c:pt idx="14">
                <c:v> Iron</c:v>
              </c:pt>
              <c:pt idx="15">
                <c:v> Magnesium</c:v>
              </c:pt>
              <c:pt idx="16">
                <c:v> Phosphorus</c:v>
              </c:pt>
              <c:pt idx="17">
                <c:v> Selenium</c:v>
              </c:pt>
              <c:pt idx="18">
                <c:v> Zinc</c:v>
              </c:pt>
              <c:pt idx="19">
                <c:v> Potassium</c:v>
              </c:pt>
              <c:pt idx="20">
                <c:v> Fiber</c:v>
              </c:pt>
            </c:strLit>
          </c:cat>
          <c:val>
            <c:numRef>
              <c:f>('5.Guesswork1-male'!$G$8:$Y$8,'5.Guesswork1-male'!$AA$8:$AB$8)</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8819-1746-91E7-EAE06AA5DE92}"/>
            </c:ext>
          </c:extLst>
        </c:ser>
        <c:dLbls>
          <c:showLegendKey val="0"/>
          <c:showVal val="0"/>
          <c:showCatName val="0"/>
          <c:showSerName val="0"/>
          <c:showPercent val="0"/>
          <c:showBubbleSize val="0"/>
        </c:dLbls>
        <c:gapWidth val="219"/>
        <c:axId val="1151529712"/>
        <c:axId val="1151535952"/>
      </c:barChart>
      <c:lineChart>
        <c:grouping val="standard"/>
        <c:varyColors val="0"/>
        <c:ser>
          <c:idx val="1"/>
          <c:order val="1"/>
          <c:tx>
            <c:v>Target line</c:v>
          </c:tx>
          <c:spPr>
            <a:ln w="28575" cap="rnd">
              <a:solidFill>
                <a:schemeClr val="tx1"/>
              </a:solidFill>
              <a:round/>
            </a:ln>
            <a:effectLst/>
          </c:spPr>
          <c:marker>
            <c:symbol val="none"/>
          </c:marker>
          <c:val>
            <c:numRef>
              <c:f>('5.Guesswork1-male'!$G$84:$Y$84,'5.Guesswork1-male'!$AA$84:$AB$84)</c:f>
              <c:numCache>
                <c:formatCode>0%</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smooth val="0"/>
          <c:extLst>
            <c:ext xmlns:c16="http://schemas.microsoft.com/office/drawing/2014/chart" uri="{C3380CC4-5D6E-409C-BE32-E72D297353CC}">
              <c16:uniqueId val="{00000001-8819-1746-91E7-EAE06AA5DE92}"/>
            </c:ext>
          </c:extLst>
        </c:ser>
        <c:dLbls>
          <c:showLegendKey val="0"/>
          <c:showVal val="0"/>
          <c:showCatName val="0"/>
          <c:showSerName val="0"/>
          <c:showPercent val="0"/>
          <c:showBubbleSize val="0"/>
        </c:dLbls>
        <c:marker val="1"/>
        <c:smooth val="0"/>
        <c:axId val="1151529712"/>
        <c:axId val="1151535952"/>
      </c:lineChart>
      <c:catAx>
        <c:axId val="115152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35952"/>
        <c:crosses val="autoZero"/>
        <c:auto val="1"/>
        <c:lblAlgn val="ctr"/>
        <c:lblOffset val="100"/>
        <c:noMultiLvlLbl val="0"/>
      </c:catAx>
      <c:valAx>
        <c:axId val="115153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29712"/>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Nutrient</a:t>
            </a:r>
            <a:r>
              <a:rPr lang="en-US" baseline="0"/>
              <a:t> intakes (percent of upper bound)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Lit>
              <c:ptCount val="16"/>
              <c:pt idx="0">
                <c:v>Protein</c:v>
              </c:pt>
              <c:pt idx="1">
                <c:v> Fat</c:v>
              </c:pt>
              <c:pt idx="2">
                <c:v> Carbohydrate</c:v>
              </c:pt>
              <c:pt idx="3">
                <c:v> Vit. A</c:v>
              </c:pt>
              <c:pt idx="4">
                <c:v> Vit. C</c:v>
              </c:pt>
              <c:pt idx="5">
                <c:v> Vit. B6</c:v>
              </c:pt>
              <c:pt idx="6">
                <c:v> Vit. E</c:v>
              </c:pt>
              <c:pt idx="7">
                <c:v> Folate</c:v>
              </c:pt>
              <c:pt idx="8">
                <c:v> Niacin</c:v>
              </c:pt>
              <c:pt idx="9">
                <c:v> Calcium</c:v>
              </c:pt>
              <c:pt idx="10">
                <c:v> Copper</c:v>
              </c:pt>
              <c:pt idx="11">
                <c:v> Iron</c:v>
              </c:pt>
              <c:pt idx="12">
                <c:v> Phosphorus</c:v>
              </c:pt>
              <c:pt idx="13">
                <c:v> Selenium</c:v>
              </c:pt>
              <c:pt idx="14">
                <c:v> Zinc</c:v>
              </c:pt>
              <c:pt idx="15">
                <c:v> Sodium</c:v>
              </c:pt>
            </c:strLit>
          </c:cat>
          <c:val>
            <c:numRef>
              <c:f>('5.Guesswork1-male'!$G$9:$M$9,'5.Guesswork1-male'!$Q$9:$U$9,'5.Guesswork1-male'!$W$9:$Z$9)</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58E-9243-9C02-D20F565C1F59}"/>
            </c:ext>
          </c:extLst>
        </c:ser>
        <c:dLbls>
          <c:showLegendKey val="0"/>
          <c:showVal val="0"/>
          <c:showCatName val="0"/>
          <c:showSerName val="0"/>
          <c:showPercent val="0"/>
          <c:showBubbleSize val="0"/>
        </c:dLbls>
        <c:gapWidth val="219"/>
        <c:axId val="1151529712"/>
        <c:axId val="1151535952"/>
      </c:barChart>
      <c:lineChart>
        <c:grouping val="standard"/>
        <c:varyColors val="0"/>
        <c:ser>
          <c:idx val="1"/>
          <c:order val="1"/>
          <c:tx>
            <c:v>Target line</c:v>
          </c:tx>
          <c:spPr>
            <a:ln w="28575" cap="rnd">
              <a:solidFill>
                <a:schemeClr val="tx1"/>
              </a:solidFill>
              <a:round/>
            </a:ln>
            <a:effectLst/>
          </c:spPr>
          <c:marker>
            <c:symbol val="none"/>
          </c:marker>
          <c:val>
            <c:numRef>
              <c:f>('5.Guesswork1-male'!$G$84:$M$84,'5.Guesswork1-male'!$Q$84:$U$84,'5.Guesswork1-male'!$W$84:$Z$84)</c:f>
              <c:numCache>
                <c:formatCode>0%</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mooth val="0"/>
          <c:extLst>
            <c:ext xmlns:c16="http://schemas.microsoft.com/office/drawing/2014/chart" uri="{C3380CC4-5D6E-409C-BE32-E72D297353CC}">
              <c16:uniqueId val="{00000001-F58E-9243-9C02-D20F565C1F59}"/>
            </c:ext>
          </c:extLst>
        </c:ser>
        <c:dLbls>
          <c:showLegendKey val="0"/>
          <c:showVal val="0"/>
          <c:showCatName val="0"/>
          <c:showSerName val="0"/>
          <c:showPercent val="0"/>
          <c:showBubbleSize val="0"/>
        </c:dLbls>
        <c:marker val="1"/>
        <c:smooth val="0"/>
        <c:axId val="1151529712"/>
        <c:axId val="1151535952"/>
      </c:lineChart>
      <c:catAx>
        <c:axId val="115152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35952"/>
        <c:crosses val="autoZero"/>
        <c:auto val="1"/>
        <c:lblAlgn val="ctr"/>
        <c:lblOffset val="100"/>
        <c:noMultiLvlLbl val="0"/>
      </c:catAx>
      <c:valAx>
        <c:axId val="115153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29712"/>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Energy</a:t>
            </a:r>
            <a:r>
              <a:rPr lang="en-US" baseline="0"/>
              <a:t> intake (percent of requirements)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'5.Guesswork1-male'!$F$8</c:f>
              <c:numCache>
                <c:formatCode>0%</c:formatCode>
                <c:ptCount val="1"/>
                <c:pt idx="0">
                  <c:v>0</c:v>
                </c:pt>
              </c:numCache>
            </c:numRef>
          </c:val>
          <c:extLst>
            <c:ext xmlns:c16="http://schemas.microsoft.com/office/drawing/2014/chart" uri="{C3380CC4-5D6E-409C-BE32-E72D297353CC}">
              <c16:uniqueId val="{00000000-91D8-4879-9F89-9731391591E9}"/>
            </c:ext>
          </c:extLst>
        </c:ser>
        <c:ser>
          <c:idx val="1"/>
          <c:order val="1"/>
          <c:spPr>
            <a:solidFill>
              <a:schemeClr val="accent2"/>
            </a:solidFill>
            <a:ln>
              <a:noFill/>
            </a:ln>
            <a:effectLst/>
          </c:spPr>
          <c:invertIfNegative val="0"/>
          <c:val>
            <c:numRef>
              <c:f>'5.Guesswork1-male'!$F$9</c:f>
              <c:numCache>
                <c:formatCode>0%</c:formatCode>
                <c:ptCount val="1"/>
              </c:numCache>
            </c:numRef>
          </c:val>
          <c:extLst>
            <c:ext xmlns:c16="http://schemas.microsoft.com/office/drawing/2014/chart" uri="{C3380CC4-5D6E-409C-BE32-E72D297353CC}">
              <c16:uniqueId val="{00000001-91D8-4879-9F89-9731391591E9}"/>
            </c:ext>
          </c:extLst>
        </c:ser>
        <c:dLbls>
          <c:showLegendKey val="0"/>
          <c:showVal val="0"/>
          <c:showCatName val="0"/>
          <c:showSerName val="0"/>
          <c:showPercent val="0"/>
          <c:showBubbleSize val="0"/>
        </c:dLbls>
        <c:gapWidth val="219"/>
        <c:axId val="1151529712"/>
        <c:axId val="1151535952"/>
      </c:barChart>
      <c:catAx>
        <c:axId val="11515297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i="1"/>
                  <a:t>Energy intake</a:t>
                </a:r>
              </a:p>
            </c:rich>
          </c:tx>
          <c:layout>
            <c:manualLayout>
              <c:xMode val="edge"/>
              <c:yMode val="edge"/>
              <c:x val="0.45837611441203369"/>
              <c:y val="0.86920682475798583"/>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35952"/>
        <c:crosses val="autoZero"/>
        <c:auto val="1"/>
        <c:lblAlgn val="ctr"/>
        <c:lblOffset val="100"/>
        <c:noMultiLvlLbl val="0"/>
      </c:catAx>
      <c:valAx>
        <c:axId val="115153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529712"/>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29</xdr:col>
      <xdr:colOff>11544</xdr:colOff>
      <xdr:row>1</xdr:row>
      <xdr:rowOff>8081</xdr:rowOff>
    </xdr:from>
    <xdr:to>
      <xdr:col>35</xdr:col>
      <xdr:colOff>762000</xdr:colOff>
      <xdr:row>11</xdr:row>
      <xdr:rowOff>588818</xdr:rowOff>
    </xdr:to>
    <xdr:graphicFrame macro="">
      <xdr:nvGraphicFramePr>
        <xdr:cNvPr id="7" name="Chart 6">
          <a:extLst>
            <a:ext uri="{FF2B5EF4-FFF2-40B4-BE49-F238E27FC236}">
              <a16:creationId xmlns:a16="http://schemas.microsoft.com/office/drawing/2014/main" id="{E5515BC0-0209-205D-42B2-7990BB689B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80818</xdr:colOff>
      <xdr:row>1</xdr:row>
      <xdr:rowOff>11546</xdr:rowOff>
    </xdr:from>
    <xdr:to>
      <xdr:col>43</xdr:col>
      <xdr:colOff>1</xdr:colOff>
      <xdr:row>11</xdr:row>
      <xdr:rowOff>592283</xdr:rowOff>
    </xdr:to>
    <xdr:graphicFrame macro="">
      <xdr:nvGraphicFramePr>
        <xdr:cNvPr id="8" name="Chart 7">
          <a:extLst>
            <a:ext uri="{FF2B5EF4-FFF2-40B4-BE49-F238E27FC236}">
              <a16:creationId xmlns:a16="http://schemas.microsoft.com/office/drawing/2014/main" id="{D9E22BB6-67DC-974E-B2BF-3D0E190257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0</xdr:colOff>
      <xdr:row>14</xdr:row>
      <xdr:rowOff>0</xdr:rowOff>
    </xdr:from>
    <xdr:to>
      <xdr:col>35</xdr:col>
      <xdr:colOff>750456</xdr:colOff>
      <xdr:row>33</xdr:row>
      <xdr:rowOff>93904</xdr:rowOff>
    </xdr:to>
    <xdr:graphicFrame macro="">
      <xdr:nvGraphicFramePr>
        <xdr:cNvPr id="5" name="Chart 4">
          <a:extLst>
            <a:ext uri="{FF2B5EF4-FFF2-40B4-BE49-F238E27FC236}">
              <a16:creationId xmlns:a16="http://schemas.microsoft.com/office/drawing/2014/main" id="{660B99BB-AD1E-475C-B42A-C19126B3CA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0.07385</cdr:x>
      <cdr:y>0.10247</cdr:y>
    </cdr:from>
    <cdr:to>
      <cdr:x>0.74267</cdr:x>
      <cdr:y>0.17425</cdr:y>
    </cdr:to>
    <cdr:sp macro="" textlink="">
      <cdr:nvSpPr>
        <cdr:cNvPr id="2" name="TextBox 1">
          <a:extLst xmlns:a="http://schemas.openxmlformats.org/drawingml/2006/main">
            <a:ext uri="{FF2B5EF4-FFF2-40B4-BE49-F238E27FC236}">
              <a16:creationId xmlns:a16="http://schemas.microsoft.com/office/drawing/2014/main" id="{9FFACB8A-58A0-603F-A2F0-DE4AD108AA22}"/>
            </a:ext>
          </a:extLst>
        </cdr:cNvPr>
        <cdr:cNvSpPr txBox="1"/>
      </cdr:nvSpPr>
      <cdr:spPr>
        <a:xfrm xmlns:a="http://schemas.openxmlformats.org/drawingml/2006/main">
          <a:off x="421217" y="400050"/>
          <a:ext cx="3814570" cy="280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200" b="0" i="1"/>
            <a:t>For adequacy,</a:t>
          </a:r>
          <a:r>
            <a:rPr lang="en-US" sz="1200" b="0" i="1" baseline="0"/>
            <a:t> all v</a:t>
          </a:r>
          <a:r>
            <a:rPr lang="en-US" sz="1200" b="0" i="1"/>
            <a:t>alues should be equal to or above 100%</a:t>
          </a:r>
        </a:p>
      </cdr:txBody>
    </cdr:sp>
  </cdr:relSizeAnchor>
</c:userShapes>
</file>

<file path=xl/drawings/drawing11.xml><?xml version="1.0" encoding="utf-8"?>
<c:userShapes xmlns:c="http://schemas.openxmlformats.org/drawingml/2006/chart">
  <cdr:relSizeAnchor xmlns:cdr="http://schemas.openxmlformats.org/drawingml/2006/chartDrawing">
    <cdr:from>
      <cdr:x>0.06464</cdr:x>
      <cdr:y>0.10247</cdr:y>
    </cdr:from>
    <cdr:to>
      <cdr:x>0.73414</cdr:x>
      <cdr:y>0.17425</cdr:y>
    </cdr:to>
    <cdr:sp macro="" textlink="">
      <cdr:nvSpPr>
        <cdr:cNvPr id="2" name="TextBox 1">
          <a:extLst xmlns:a="http://schemas.openxmlformats.org/drawingml/2006/main">
            <a:ext uri="{FF2B5EF4-FFF2-40B4-BE49-F238E27FC236}">
              <a16:creationId xmlns:a16="http://schemas.microsoft.com/office/drawing/2014/main" id="{1760ED01-6EE3-DC28-6909-DEB75A8B8517}"/>
            </a:ext>
          </a:extLst>
        </cdr:cNvPr>
        <cdr:cNvSpPr txBox="1"/>
      </cdr:nvSpPr>
      <cdr:spPr>
        <a:xfrm xmlns:a="http://schemas.openxmlformats.org/drawingml/2006/main">
          <a:off x="368300" y="400050"/>
          <a:ext cx="3814570" cy="280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200" b="0" i="1"/>
            <a:t>For adequacy,</a:t>
          </a:r>
          <a:r>
            <a:rPr lang="en-US" sz="1200" b="0" i="1" baseline="0"/>
            <a:t> all v</a:t>
          </a:r>
          <a:r>
            <a:rPr lang="en-US" sz="1200" b="0" i="1"/>
            <a:t>alues should be equal to or below 100%</a:t>
          </a:r>
        </a:p>
      </cdr:txBody>
    </cdr:sp>
  </cdr:relSizeAnchor>
</c:userShapes>
</file>

<file path=xl/drawings/drawing12.xml><?xml version="1.0" encoding="utf-8"?>
<c:userShapes xmlns:c="http://schemas.openxmlformats.org/drawingml/2006/chart">
  <cdr:relSizeAnchor xmlns:cdr="http://schemas.openxmlformats.org/drawingml/2006/chartDrawing">
    <cdr:from>
      <cdr:x>0.07571</cdr:x>
      <cdr:y>0.10248</cdr:y>
    </cdr:from>
    <cdr:to>
      <cdr:x>0.8443</cdr:x>
      <cdr:y>0.17426</cdr:y>
    </cdr:to>
    <cdr:sp macro="" textlink="">
      <cdr:nvSpPr>
        <cdr:cNvPr id="2" name="TextBox 1">
          <a:extLst xmlns:a="http://schemas.openxmlformats.org/drawingml/2006/main">
            <a:ext uri="{FF2B5EF4-FFF2-40B4-BE49-F238E27FC236}">
              <a16:creationId xmlns:a16="http://schemas.microsoft.com/office/drawing/2014/main" id="{5F6FBDE5-665F-4CC4-9334-1B033B5ED1E4}"/>
            </a:ext>
          </a:extLst>
        </cdr:cNvPr>
        <cdr:cNvSpPr txBox="1"/>
      </cdr:nvSpPr>
      <cdr:spPr>
        <a:xfrm xmlns:a="http://schemas.openxmlformats.org/drawingml/2006/main">
          <a:off x="431783" y="400054"/>
          <a:ext cx="4383619" cy="28022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200" b="0" i="1"/>
            <a:t>For energy balance, intake should equal 100% of requirements</a:t>
          </a:r>
        </a:p>
      </cdr:txBody>
    </cdr:sp>
  </cdr:relSizeAnchor>
</c:userShapes>
</file>

<file path=xl/drawings/drawing13.xml><?xml version="1.0" encoding="utf-8"?>
<xdr:wsDr xmlns:xdr="http://schemas.openxmlformats.org/drawingml/2006/spreadsheetDrawing" xmlns:a="http://schemas.openxmlformats.org/drawingml/2006/main">
  <xdr:twoCellAnchor>
    <xdr:from>
      <xdr:col>29</xdr:col>
      <xdr:colOff>11544</xdr:colOff>
      <xdr:row>1</xdr:row>
      <xdr:rowOff>8081</xdr:rowOff>
    </xdr:from>
    <xdr:to>
      <xdr:col>35</xdr:col>
      <xdr:colOff>762000</xdr:colOff>
      <xdr:row>11</xdr:row>
      <xdr:rowOff>588818</xdr:rowOff>
    </xdr:to>
    <xdr:graphicFrame macro="">
      <xdr:nvGraphicFramePr>
        <xdr:cNvPr id="2" name="Chart 1">
          <a:extLst>
            <a:ext uri="{FF2B5EF4-FFF2-40B4-BE49-F238E27FC236}">
              <a16:creationId xmlns:a16="http://schemas.microsoft.com/office/drawing/2014/main" id="{350A8EAB-0B28-B947-AE83-4BCB1C9F67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80818</xdr:colOff>
      <xdr:row>1</xdr:row>
      <xdr:rowOff>11546</xdr:rowOff>
    </xdr:from>
    <xdr:to>
      <xdr:col>43</xdr:col>
      <xdr:colOff>1</xdr:colOff>
      <xdr:row>11</xdr:row>
      <xdr:rowOff>592283</xdr:rowOff>
    </xdr:to>
    <xdr:graphicFrame macro="">
      <xdr:nvGraphicFramePr>
        <xdr:cNvPr id="3" name="Chart 2">
          <a:extLst>
            <a:ext uri="{FF2B5EF4-FFF2-40B4-BE49-F238E27FC236}">
              <a16:creationId xmlns:a16="http://schemas.microsoft.com/office/drawing/2014/main" id="{E8CF22E8-A6F7-104F-8D1D-531FE0B85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0</xdr:colOff>
      <xdr:row>13</xdr:row>
      <xdr:rowOff>0</xdr:rowOff>
    </xdr:from>
    <xdr:to>
      <xdr:col>35</xdr:col>
      <xdr:colOff>750456</xdr:colOff>
      <xdr:row>32</xdr:row>
      <xdr:rowOff>51570</xdr:rowOff>
    </xdr:to>
    <xdr:graphicFrame macro="">
      <xdr:nvGraphicFramePr>
        <xdr:cNvPr id="5" name="Chart 4">
          <a:extLst>
            <a:ext uri="{FF2B5EF4-FFF2-40B4-BE49-F238E27FC236}">
              <a16:creationId xmlns:a16="http://schemas.microsoft.com/office/drawing/2014/main" id="{343D7CB4-9C9E-4CE2-B1D7-EBA65A443E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0.07385</cdr:x>
      <cdr:y>0.11332</cdr:y>
    </cdr:from>
    <cdr:to>
      <cdr:x>0.74267</cdr:x>
      <cdr:y>0.18509</cdr:y>
    </cdr:to>
    <cdr:sp macro="" textlink="">
      <cdr:nvSpPr>
        <cdr:cNvPr id="2" name="TextBox 1">
          <a:extLst xmlns:a="http://schemas.openxmlformats.org/drawingml/2006/main">
            <a:ext uri="{FF2B5EF4-FFF2-40B4-BE49-F238E27FC236}">
              <a16:creationId xmlns:a16="http://schemas.microsoft.com/office/drawing/2014/main" id="{1760ED01-6EE3-DC28-6909-DEB75A8B8517}"/>
            </a:ext>
          </a:extLst>
        </cdr:cNvPr>
        <cdr:cNvSpPr txBox="1"/>
      </cdr:nvSpPr>
      <cdr:spPr>
        <a:xfrm xmlns:a="http://schemas.openxmlformats.org/drawingml/2006/main">
          <a:off x="421217" y="442384"/>
          <a:ext cx="3814570" cy="280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200" b="0" i="1"/>
            <a:t>For adequacy,</a:t>
          </a:r>
          <a:r>
            <a:rPr lang="en-US" sz="1200" b="0" i="1" baseline="0"/>
            <a:t> all v</a:t>
          </a:r>
          <a:r>
            <a:rPr lang="en-US" sz="1200" b="0" i="1"/>
            <a:t>alues should be equal to or above 100%</a:t>
          </a:r>
        </a:p>
      </cdr:txBody>
    </cdr:sp>
  </cdr:relSizeAnchor>
</c:userShapes>
</file>

<file path=xl/drawings/drawing15.xml><?xml version="1.0" encoding="utf-8"?>
<c:userShapes xmlns:c="http://schemas.openxmlformats.org/drawingml/2006/chart">
  <cdr:relSizeAnchor xmlns:cdr="http://schemas.openxmlformats.org/drawingml/2006/chartDrawing">
    <cdr:from>
      <cdr:x>0.07579</cdr:x>
      <cdr:y>0.11061</cdr:y>
    </cdr:from>
    <cdr:to>
      <cdr:x>0.74528</cdr:x>
      <cdr:y>0.18238</cdr:y>
    </cdr:to>
    <cdr:sp macro="" textlink="">
      <cdr:nvSpPr>
        <cdr:cNvPr id="2" name="TextBox 1">
          <a:extLst xmlns:a="http://schemas.openxmlformats.org/drawingml/2006/main">
            <a:ext uri="{FF2B5EF4-FFF2-40B4-BE49-F238E27FC236}">
              <a16:creationId xmlns:a16="http://schemas.microsoft.com/office/drawing/2014/main" id="{1760ED01-6EE3-DC28-6909-DEB75A8B8517}"/>
            </a:ext>
          </a:extLst>
        </cdr:cNvPr>
        <cdr:cNvSpPr txBox="1"/>
      </cdr:nvSpPr>
      <cdr:spPr>
        <a:xfrm xmlns:a="http://schemas.openxmlformats.org/drawingml/2006/main">
          <a:off x="431800" y="431800"/>
          <a:ext cx="3814570" cy="280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200" b="0" i="1"/>
            <a:t>For adequacy,</a:t>
          </a:r>
          <a:r>
            <a:rPr lang="en-US" sz="1200" b="0" i="1" baseline="0"/>
            <a:t> all v</a:t>
          </a:r>
          <a:r>
            <a:rPr lang="en-US" sz="1200" b="0" i="1"/>
            <a:t>alues should be equal to or below 100%</a:t>
          </a:r>
        </a:p>
      </cdr:txBody>
    </cdr:sp>
  </cdr:relSizeAnchor>
</c:userShapes>
</file>

<file path=xl/drawings/drawing16.xml><?xml version="1.0" encoding="utf-8"?>
<c:userShapes xmlns:c="http://schemas.openxmlformats.org/drawingml/2006/chart">
  <cdr:relSizeAnchor xmlns:cdr="http://schemas.openxmlformats.org/drawingml/2006/chartDrawing">
    <cdr:from>
      <cdr:x>0.07571</cdr:x>
      <cdr:y>0.10248</cdr:y>
    </cdr:from>
    <cdr:to>
      <cdr:x>0.8443</cdr:x>
      <cdr:y>0.17426</cdr:y>
    </cdr:to>
    <cdr:sp macro="" textlink="">
      <cdr:nvSpPr>
        <cdr:cNvPr id="2" name="TextBox 1">
          <a:extLst xmlns:a="http://schemas.openxmlformats.org/drawingml/2006/main">
            <a:ext uri="{FF2B5EF4-FFF2-40B4-BE49-F238E27FC236}">
              <a16:creationId xmlns:a16="http://schemas.microsoft.com/office/drawing/2014/main" id="{5F6FBDE5-665F-4CC4-9334-1B033B5ED1E4}"/>
            </a:ext>
          </a:extLst>
        </cdr:cNvPr>
        <cdr:cNvSpPr txBox="1"/>
      </cdr:nvSpPr>
      <cdr:spPr>
        <a:xfrm xmlns:a="http://schemas.openxmlformats.org/drawingml/2006/main">
          <a:off x="431783" y="400054"/>
          <a:ext cx="4383619" cy="28022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200" b="0" i="1"/>
            <a:t>For energy balance, intake should equal 100% of requirements</a:t>
          </a:r>
        </a:p>
      </cdr:txBody>
    </cdr:sp>
  </cdr:relSizeAnchor>
</c:userShapes>
</file>

<file path=xl/drawings/drawing17.xml><?xml version="1.0" encoding="utf-8"?>
<xdr:wsDr xmlns:xdr="http://schemas.openxmlformats.org/drawingml/2006/spreadsheetDrawing" xmlns:a="http://schemas.openxmlformats.org/drawingml/2006/main">
  <xdr:twoCellAnchor>
    <xdr:from>
      <xdr:col>29</xdr:col>
      <xdr:colOff>11544</xdr:colOff>
      <xdr:row>1</xdr:row>
      <xdr:rowOff>8081</xdr:rowOff>
    </xdr:from>
    <xdr:to>
      <xdr:col>43</xdr:col>
      <xdr:colOff>1</xdr:colOff>
      <xdr:row>11</xdr:row>
      <xdr:rowOff>592283</xdr:rowOff>
    </xdr:to>
    <xdr:grpSp>
      <xdr:nvGrpSpPr>
        <xdr:cNvPr id="6" name="Group 5">
          <a:extLst>
            <a:ext uri="{FF2B5EF4-FFF2-40B4-BE49-F238E27FC236}">
              <a16:creationId xmlns:a16="http://schemas.microsoft.com/office/drawing/2014/main" id="{683737D3-8CC5-3FA5-4ABA-FE68D3730C47}"/>
            </a:ext>
          </a:extLst>
        </xdr:cNvPr>
        <xdr:cNvGrpSpPr/>
      </xdr:nvGrpSpPr>
      <xdr:grpSpPr>
        <a:xfrm>
          <a:off x="23316044" y="209164"/>
          <a:ext cx="11545457" cy="3907369"/>
          <a:chOff x="23316044" y="209164"/>
          <a:chExt cx="11545457" cy="3907369"/>
        </a:xfrm>
      </xdr:grpSpPr>
      <xdr:graphicFrame macro="">
        <xdr:nvGraphicFramePr>
          <xdr:cNvPr id="2" name="Chart 1">
            <a:extLst>
              <a:ext uri="{FF2B5EF4-FFF2-40B4-BE49-F238E27FC236}">
                <a16:creationId xmlns:a16="http://schemas.microsoft.com/office/drawing/2014/main" id="{146BE1D0-FAD6-A746-BDB4-C08C906666AF}"/>
              </a:ext>
            </a:extLst>
          </xdr:cNvPr>
          <xdr:cNvGraphicFramePr>
            <a:graphicFrameLocks/>
          </xdr:cNvGraphicFramePr>
        </xdr:nvGraphicFramePr>
        <xdr:xfrm>
          <a:off x="23316044" y="209164"/>
          <a:ext cx="5703456" cy="390390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6E5B0660-210E-0643-B51F-2F43623AED7E}"/>
              </a:ext>
            </a:extLst>
          </xdr:cNvPr>
          <xdr:cNvGraphicFramePr>
            <a:graphicFrameLocks/>
          </xdr:cNvGraphicFramePr>
        </xdr:nvGraphicFramePr>
        <xdr:xfrm>
          <a:off x="29163818" y="212629"/>
          <a:ext cx="5697683" cy="390390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oneCellAnchor>
    <xdr:from>
      <xdr:col>29</xdr:col>
      <xdr:colOff>423333</xdr:colOff>
      <xdr:row>1</xdr:row>
      <xdr:rowOff>635001</xdr:rowOff>
    </xdr:from>
    <xdr:ext cx="3816942" cy="280205"/>
    <xdr:sp macro="" textlink="">
      <xdr:nvSpPr>
        <xdr:cNvPr id="7" name="TextBox 6">
          <a:extLst>
            <a:ext uri="{FF2B5EF4-FFF2-40B4-BE49-F238E27FC236}">
              <a16:creationId xmlns:a16="http://schemas.microsoft.com/office/drawing/2014/main" id="{FB11B3FD-D967-3DA7-5CB5-4CED47F61205}"/>
            </a:ext>
          </a:extLst>
        </xdr:cNvPr>
        <xdr:cNvSpPr txBox="1"/>
      </xdr:nvSpPr>
      <xdr:spPr>
        <a:xfrm>
          <a:off x="23727833" y="836084"/>
          <a:ext cx="3816942"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b="0" i="1"/>
            <a:t>For adequacy,</a:t>
          </a:r>
          <a:r>
            <a:rPr lang="en-US" sz="1200" b="0" i="1" baseline="0"/>
            <a:t> all v</a:t>
          </a:r>
          <a:r>
            <a:rPr lang="en-US" sz="1200" b="0" i="1"/>
            <a:t>alues should be equal to or </a:t>
          </a:r>
          <a:r>
            <a:rPr lang="en-US" sz="1200" b="0" i="1" u="none"/>
            <a:t>above</a:t>
          </a:r>
          <a:r>
            <a:rPr lang="en-US" sz="1200" b="0" i="1"/>
            <a:t> 100%</a:t>
          </a:r>
        </a:p>
      </xdr:txBody>
    </xdr:sp>
    <xdr:clientData/>
  </xdr:oneCellAnchor>
  <xdr:twoCellAnchor>
    <xdr:from>
      <xdr:col>29</xdr:col>
      <xdr:colOff>0</xdr:colOff>
      <xdr:row>13</xdr:row>
      <xdr:rowOff>0</xdr:rowOff>
    </xdr:from>
    <xdr:to>
      <xdr:col>35</xdr:col>
      <xdr:colOff>750456</xdr:colOff>
      <xdr:row>32</xdr:row>
      <xdr:rowOff>51570</xdr:rowOff>
    </xdr:to>
    <xdr:graphicFrame macro="">
      <xdr:nvGraphicFramePr>
        <xdr:cNvPr id="8" name="Chart 7">
          <a:extLst>
            <a:ext uri="{FF2B5EF4-FFF2-40B4-BE49-F238E27FC236}">
              <a16:creationId xmlns:a16="http://schemas.microsoft.com/office/drawing/2014/main" id="{4AD77A22-AA51-4AEC-8A38-51BEA27AC1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0.08693</cdr:x>
      <cdr:y>0.16212</cdr:y>
    </cdr:from>
    <cdr:to>
      <cdr:x>0.75642</cdr:x>
      <cdr:y>0.23389</cdr:y>
    </cdr:to>
    <cdr:sp macro="" textlink="">
      <cdr:nvSpPr>
        <cdr:cNvPr id="2" name="TextBox 6">
          <a:extLst xmlns:a="http://schemas.openxmlformats.org/drawingml/2006/main">
            <a:ext uri="{FF2B5EF4-FFF2-40B4-BE49-F238E27FC236}">
              <a16:creationId xmlns:a16="http://schemas.microsoft.com/office/drawing/2014/main" id="{FB11B3FD-D967-3DA7-5CB5-4CED47F61205}"/>
            </a:ext>
          </a:extLst>
        </cdr:cNvPr>
        <cdr:cNvSpPr txBox="1"/>
      </cdr:nvSpPr>
      <cdr:spPr>
        <a:xfrm xmlns:a="http://schemas.openxmlformats.org/drawingml/2006/main">
          <a:off x="495299" y="632883"/>
          <a:ext cx="3814570" cy="280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200" b="0" i="1"/>
            <a:t>For adequacy,</a:t>
          </a:r>
          <a:r>
            <a:rPr lang="en-US" sz="1200" b="0" i="1" baseline="0"/>
            <a:t> all v</a:t>
          </a:r>
          <a:r>
            <a:rPr lang="en-US" sz="1200" b="0" i="1"/>
            <a:t>alues should be equal to or below 100%</a:t>
          </a:r>
        </a:p>
      </cdr:txBody>
    </cdr:sp>
  </cdr:relSizeAnchor>
</c:userShapes>
</file>

<file path=xl/drawings/drawing19.xml><?xml version="1.0" encoding="utf-8"?>
<c:userShapes xmlns:c="http://schemas.openxmlformats.org/drawingml/2006/chart">
  <cdr:relSizeAnchor xmlns:cdr="http://schemas.openxmlformats.org/drawingml/2006/chartDrawing">
    <cdr:from>
      <cdr:x>0.07571</cdr:x>
      <cdr:y>0.10248</cdr:y>
    </cdr:from>
    <cdr:to>
      <cdr:x>0.8443</cdr:x>
      <cdr:y>0.17426</cdr:y>
    </cdr:to>
    <cdr:sp macro="" textlink="">
      <cdr:nvSpPr>
        <cdr:cNvPr id="2" name="TextBox 1">
          <a:extLst xmlns:a="http://schemas.openxmlformats.org/drawingml/2006/main">
            <a:ext uri="{FF2B5EF4-FFF2-40B4-BE49-F238E27FC236}">
              <a16:creationId xmlns:a16="http://schemas.microsoft.com/office/drawing/2014/main" id="{5F6FBDE5-665F-4CC4-9334-1B033B5ED1E4}"/>
            </a:ext>
          </a:extLst>
        </cdr:cNvPr>
        <cdr:cNvSpPr txBox="1"/>
      </cdr:nvSpPr>
      <cdr:spPr>
        <a:xfrm xmlns:a="http://schemas.openxmlformats.org/drawingml/2006/main">
          <a:off x="431783" y="400054"/>
          <a:ext cx="4383619" cy="28022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200" b="0" i="1"/>
            <a:t>For energy balance, intake should equal 100% of requirements</a:t>
          </a:r>
        </a:p>
      </cdr:txBody>
    </cdr:sp>
  </cdr:relSizeAnchor>
</c:userShapes>
</file>

<file path=xl/drawings/drawing2.xml><?xml version="1.0" encoding="utf-8"?>
<c:userShapes xmlns:c="http://schemas.openxmlformats.org/drawingml/2006/chart">
  <cdr:relSizeAnchor xmlns:cdr="http://schemas.openxmlformats.org/drawingml/2006/chartDrawing">
    <cdr:from>
      <cdr:x>0.07385</cdr:x>
      <cdr:y>0.11603</cdr:y>
    </cdr:from>
    <cdr:to>
      <cdr:x>0.74267</cdr:x>
      <cdr:y>0.1878</cdr:y>
    </cdr:to>
    <cdr:sp macro="" textlink="">
      <cdr:nvSpPr>
        <cdr:cNvPr id="2" name="TextBox 1">
          <a:extLst xmlns:a="http://schemas.openxmlformats.org/drawingml/2006/main">
            <a:ext uri="{FF2B5EF4-FFF2-40B4-BE49-F238E27FC236}">
              <a16:creationId xmlns:a16="http://schemas.microsoft.com/office/drawing/2014/main" id="{5F6FBDE5-665F-4CC4-9334-1B033B5ED1E4}"/>
            </a:ext>
          </a:extLst>
        </cdr:cNvPr>
        <cdr:cNvSpPr txBox="1"/>
      </cdr:nvSpPr>
      <cdr:spPr>
        <a:xfrm xmlns:a="http://schemas.openxmlformats.org/drawingml/2006/main">
          <a:off x="421217" y="452966"/>
          <a:ext cx="3814570" cy="280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200" b="0" i="1"/>
            <a:t>For adequacy,</a:t>
          </a:r>
          <a:r>
            <a:rPr lang="en-US" sz="1200" b="0" i="1" baseline="0"/>
            <a:t> all v</a:t>
          </a:r>
          <a:r>
            <a:rPr lang="en-US" sz="1200" b="0" i="1"/>
            <a:t>alues should be equal to or above 100%</a:t>
          </a:r>
        </a:p>
      </cdr:txBody>
    </cdr:sp>
  </cdr:relSizeAnchor>
</c:userShapes>
</file>

<file path=xl/drawings/drawing20.xml><?xml version="1.0" encoding="utf-8"?>
<xdr:wsDr xmlns:xdr="http://schemas.openxmlformats.org/drawingml/2006/spreadsheetDrawing" xmlns:a="http://schemas.openxmlformats.org/drawingml/2006/main">
  <xdr:twoCellAnchor>
    <xdr:from>
      <xdr:col>29</xdr:col>
      <xdr:colOff>11544</xdr:colOff>
      <xdr:row>1</xdr:row>
      <xdr:rowOff>8081</xdr:rowOff>
    </xdr:from>
    <xdr:to>
      <xdr:col>43</xdr:col>
      <xdr:colOff>1</xdr:colOff>
      <xdr:row>11</xdr:row>
      <xdr:rowOff>592283</xdr:rowOff>
    </xdr:to>
    <xdr:grpSp>
      <xdr:nvGrpSpPr>
        <xdr:cNvPr id="6" name="Group 5">
          <a:extLst>
            <a:ext uri="{FF2B5EF4-FFF2-40B4-BE49-F238E27FC236}">
              <a16:creationId xmlns:a16="http://schemas.microsoft.com/office/drawing/2014/main" id="{60C2BC5A-0D24-7317-541D-F87E9BE6027C}"/>
            </a:ext>
          </a:extLst>
        </xdr:cNvPr>
        <xdr:cNvGrpSpPr/>
      </xdr:nvGrpSpPr>
      <xdr:grpSpPr>
        <a:xfrm>
          <a:off x="23316044" y="209164"/>
          <a:ext cx="11545457" cy="3907369"/>
          <a:chOff x="23316044" y="209164"/>
          <a:chExt cx="11545457" cy="3907369"/>
        </a:xfrm>
      </xdr:grpSpPr>
      <xdr:graphicFrame macro="">
        <xdr:nvGraphicFramePr>
          <xdr:cNvPr id="2" name="Chart 1">
            <a:extLst>
              <a:ext uri="{FF2B5EF4-FFF2-40B4-BE49-F238E27FC236}">
                <a16:creationId xmlns:a16="http://schemas.microsoft.com/office/drawing/2014/main" id="{30C0D531-0AA5-0745-BC74-D46909E4151E}"/>
              </a:ext>
            </a:extLst>
          </xdr:cNvPr>
          <xdr:cNvGraphicFramePr>
            <a:graphicFrameLocks/>
          </xdr:cNvGraphicFramePr>
        </xdr:nvGraphicFramePr>
        <xdr:xfrm>
          <a:off x="23316044" y="209164"/>
          <a:ext cx="5703456" cy="390390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05427D3E-B5EF-D44C-8555-0B11271444D0}"/>
              </a:ext>
            </a:extLst>
          </xdr:cNvPr>
          <xdr:cNvGraphicFramePr>
            <a:graphicFrameLocks/>
          </xdr:cNvGraphicFramePr>
        </xdr:nvGraphicFramePr>
        <xdr:xfrm>
          <a:off x="29163818" y="212629"/>
          <a:ext cx="5697683" cy="390390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36</xdr:col>
      <xdr:colOff>551294</xdr:colOff>
      <xdr:row>1</xdr:row>
      <xdr:rowOff>643081</xdr:rowOff>
    </xdr:from>
    <xdr:to>
      <xdr:col>41</xdr:col>
      <xdr:colOff>238364</xdr:colOff>
      <xdr:row>3</xdr:row>
      <xdr:rowOff>55452</xdr:rowOff>
    </xdr:to>
    <xdr:sp macro="" textlink="">
      <xdr:nvSpPr>
        <xdr:cNvPr id="7" name="TextBox 6">
          <a:extLst>
            <a:ext uri="{FF2B5EF4-FFF2-40B4-BE49-F238E27FC236}">
              <a16:creationId xmlns:a16="http://schemas.microsoft.com/office/drawing/2014/main" id="{15CBA954-0467-99F5-955B-80BB2DB405AA}"/>
            </a:ext>
          </a:extLst>
        </xdr:cNvPr>
        <xdr:cNvSpPr txBox="1"/>
      </xdr:nvSpPr>
      <xdr:spPr>
        <a:xfrm>
          <a:off x="29634294" y="844164"/>
          <a:ext cx="3814570" cy="28020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1200" b="0" i="1"/>
            <a:t>For adequacy,</a:t>
          </a:r>
          <a:r>
            <a:rPr lang="en-US" sz="1200" b="0" i="1" baseline="0"/>
            <a:t> all v</a:t>
          </a:r>
          <a:r>
            <a:rPr lang="en-US" sz="1200" b="0" i="1"/>
            <a:t>alues should be equal to or below 100%</a:t>
          </a:r>
        </a:p>
      </xdr:txBody>
    </xdr:sp>
    <xdr:clientData/>
  </xdr:twoCellAnchor>
  <xdr:twoCellAnchor>
    <xdr:from>
      <xdr:col>29</xdr:col>
      <xdr:colOff>413711</xdr:colOff>
      <xdr:row>1</xdr:row>
      <xdr:rowOff>621914</xdr:rowOff>
    </xdr:from>
    <xdr:to>
      <xdr:col>34</xdr:col>
      <xdr:colOff>100781</xdr:colOff>
      <xdr:row>3</xdr:row>
      <xdr:rowOff>34285</xdr:rowOff>
    </xdr:to>
    <xdr:sp macro="" textlink="">
      <xdr:nvSpPr>
        <xdr:cNvPr id="8" name="TextBox 7">
          <a:extLst>
            <a:ext uri="{FF2B5EF4-FFF2-40B4-BE49-F238E27FC236}">
              <a16:creationId xmlns:a16="http://schemas.microsoft.com/office/drawing/2014/main" id="{47F50A55-3CC2-48B4-B5B7-D8D34F7C95EB}"/>
            </a:ext>
          </a:extLst>
        </xdr:cNvPr>
        <xdr:cNvSpPr txBox="1"/>
      </xdr:nvSpPr>
      <xdr:spPr>
        <a:xfrm>
          <a:off x="23718211" y="822997"/>
          <a:ext cx="3814570" cy="28020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1200" b="0" i="1"/>
            <a:t>For adequacy,</a:t>
          </a:r>
          <a:r>
            <a:rPr lang="en-US" sz="1200" b="0" i="1" baseline="0"/>
            <a:t> all v</a:t>
          </a:r>
          <a:r>
            <a:rPr lang="en-US" sz="1200" b="0" i="1"/>
            <a:t>alues should be equal to or above 100%</a:t>
          </a:r>
        </a:p>
      </xdr:txBody>
    </xdr:sp>
    <xdr:clientData/>
  </xdr:twoCellAnchor>
  <xdr:twoCellAnchor>
    <xdr:from>
      <xdr:col>29</xdr:col>
      <xdr:colOff>0</xdr:colOff>
      <xdr:row>13</xdr:row>
      <xdr:rowOff>0</xdr:rowOff>
    </xdr:from>
    <xdr:to>
      <xdr:col>35</xdr:col>
      <xdr:colOff>750456</xdr:colOff>
      <xdr:row>32</xdr:row>
      <xdr:rowOff>51570</xdr:rowOff>
    </xdr:to>
    <xdr:graphicFrame macro="">
      <xdr:nvGraphicFramePr>
        <xdr:cNvPr id="9" name="Chart 8">
          <a:extLst>
            <a:ext uri="{FF2B5EF4-FFF2-40B4-BE49-F238E27FC236}">
              <a16:creationId xmlns:a16="http://schemas.microsoft.com/office/drawing/2014/main" id="{561B0941-EE6D-4724-B4E3-16A96D7960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0.07571</cdr:x>
      <cdr:y>0.10248</cdr:y>
    </cdr:from>
    <cdr:to>
      <cdr:x>0.8443</cdr:x>
      <cdr:y>0.17426</cdr:y>
    </cdr:to>
    <cdr:sp macro="" textlink="">
      <cdr:nvSpPr>
        <cdr:cNvPr id="2" name="TextBox 1">
          <a:extLst xmlns:a="http://schemas.openxmlformats.org/drawingml/2006/main">
            <a:ext uri="{FF2B5EF4-FFF2-40B4-BE49-F238E27FC236}">
              <a16:creationId xmlns:a16="http://schemas.microsoft.com/office/drawing/2014/main" id="{5F6FBDE5-665F-4CC4-9334-1B033B5ED1E4}"/>
            </a:ext>
          </a:extLst>
        </cdr:cNvPr>
        <cdr:cNvSpPr txBox="1"/>
      </cdr:nvSpPr>
      <cdr:spPr>
        <a:xfrm xmlns:a="http://schemas.openxmlformats.org/drawingml/2006/main">
          <a:off x="431783" y="400054"/>
          <a:ext cx="4383619" cy="28022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200" b="0" i="1"/>
            <a:t>For energy balance, intake should equal 100% of requirements</a:t>
          </a:r>
        </a:p>
      </cdr:txBody>
    </cdr:sp>
  </cdr:relSizeAnchor>
</c:userShapes>
</file>

<file path=xl/drawings/drawing3.xml><?xml version="1.0" encoding="utf-8"?>
<c:userShapes xmlns:c="http://schemas.openxmlformats.org/drawingml/2006/chart">
  <cdr:relSizeAnchor xmlns:cdr="http://schemas.openxmlformats.org/drawingml/2006/chartDrawing">
    <cdr:from>
      <cdr:x>0.0665</cdr:x>
      <cdr:y>0.11874</cdr:y>
    </cdr:from>
    <cdr:to>
      <cdr:x>0.73599</cdr:x>
      <cdr:y>0.19052</cdr:y>
    </cdr:to>
    <cdr:sp macro="" textlink="">
      <cdr:nvSpPr>
        <cdr:cNvPr id="2" name="TextBox 1">
          <a:extLst xmlns:a="http://schemas.openxmlformats.org/drawingml/2006/main">
            <a:ext uri="{FF2B5EF4-FFF2-40B4-BE49-F238E27FC236}">
              <a16:creationId xmlns:a16="http://schemas.microsoft.com/office/drawing/2014/main" id="{045D2640-0B6D-FA90-3016-DF59D5DD7BA8}"/>
            </a:ext>
          </a:extLst>
        </cdr:cNvPr>
        <cdr:cNvSpPr txBox="1"/>
      </cdr:nvSpPr>
      <cdr:spPr>
        <a:xfrm xmlns:a="http://schemas.openxmlformats.org/drawingml/2006/main">
          <a:off x="378883" y="463550"/>
          <a:ext cx="3814570" cy="280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200" b="0" i="1"/>
            <a:t>For adequacy,</a:t>
          </a:r>
          <a:r>
            <a:rPr lang="en-US" sz="1200" b="0" i="1" baseline="0"/>
            <a:t> all v</a:t>
          </a:r>
          <a:r>
            <a:rPr lang="en-US" sz="1200" b="0" i="1"/>
            <a:t>alues should be equal to or below 100%</a:t>
          </a:r>
        </a:p>
      </cdr:txBody>
    </cdr:sp>
  </cdr:relSizeAnchor>
</c:userShapes>
</file>

<file path=xl/drawings/drawing4.xml><?xml version="1.0" encoding="utf-8"?>
<c:userShapes xmlns:c="http://schemas.openxmlformats.org/drawingml/2006/chart">
  <cdr:relSizeAnchor xmlns:cdr="http://schemas.openxmlformats.org/drawingml/2006/chartDrawing">
    <cdr:from>
      <cdr:x>0.07385</cdr:x>
      <cdr:y>0.11603</cdr:y>
    </cdr:from>
    <cdr:to>
      <cdr:x>0.84244</cdr:x>
      <cdr:y>0.18781</cdr:y>
    </cdr:to>
    <cdr:sp macro="" textlink="">
      <cdr:nvSpPr>
        <cdr:cNvPr id="2" name="TextBox 1">
          <a:extLst xmlns:a="http://schemas.openxmlformats.org/drawingml/2006/main">
            <a:ext uri="{FF2B5EF4-FFF2-40B4-BE49-F238E27FC236}">
              <a16:creationId xmlns:a16="http://schemas.microsoft.com/office/drawing/2014/main" id="{5F6FBDE5-665F-4CC4-9334-1B033B5ED1E4}"/>
            </a:ext>
          </a:extLst>
        </cdr:cNvPr>
        <cdr:cNvSpPr txBox="1"/>
      </cdr:nvSpPr>
      <cdr:spPr>
        <a:xfrm xmlns:a="http://schemas.openxmlformats.org/drawingml/2006/main">
          <a:off x="421199" y="452970"/>
          <a:ext cx="4383633" cy="280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200" b="0" i="1"/>
            <a:t>For energy balance, intake should equal 100% of requirements</a:t>
          </a:r>
        </a:p>
      </cdr:txBody>
    </cdr:sp>
  </cdr:relSizeAnchor>
</c:userShapes>
</file>

<file path=xl/drawings/drawing5.xml><?xml version="1.0" encoding="utf-8"?>
<xdr:wsDr xmlns:xdr="http://schemas.openxmlformats.org/drawingml/2006/spreadsheetDrawing" xmlns:a="http://schemas.openxmlformats.org/drawingml/2006/main">
  <xdr:twoCellAnchor>
    <xdr:from>
      <xdr:col>29</xdr:col>
      <xdr:colOff>11544</xdr:colOff>
      <xdr:row>1</xdr:row>
      <xdr:rowOff>8081</xdr:rowOff>
    </xdr:from>
    <xdr:to>
      <xdr:col>35</xdr:col>
      <xdr:colOff>762000</xdr:colOff>
      <xdr:row>11</xdr:row>
      <xdr:rowOff>588818</xdr:rowOff>
    </xdr:to>
    <xdr:graphicFrame macro="">
      <xdr:nvGraphicFramePr>
        <xdr:cNvPr id="2" name="Chart 1">
          <a:extLst>
            <a:ext uri="{FF2B5EF4-FFF2-40B4-BE49-F238E27FC236}">
              <a16:creationId xmlns:a16="http://schemas.microsoft.com/office/drawing/2014/main" id="{4F29AD4C-F480-1943-A6DA-1AC04C42BC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80818</xdr:colOff>
      <xdr:row>1</xdr:row>
      <xdr:rowOff>11546</xdr:rowOff>
    </xdr:from>
    <xdr:to>
      <xdr:col>43</xdr:col>
      <xdr:colOff>1</xdr:colOff>
      <xdr:row>11</xdr:row>
      <xdr:rowOff>592283</xdr:rowOff>
    </xdr:to>
    <xdr:graphicFrame macro="">
      <xdr:nvGraphicFramePr>
        <xdr:cNvPr id="3" name="Chart 2">
          <a:extLst>
            <a:ext uri="{FF2B5EF4-FFF2-40B4-BE49-F238E27FC236}">
              <a16:creationId xmlns:a16="http://schemas.microsoft.com/office/drawing/2014/main" id="{8CFAB5FE-6A14-CE44-BCA5-2BC34A80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0</xdr:colOff>
      <xdr:row>13</xdr:row>
      <xdr:rowOff>0</xdr:rowOff>
    </xdr:from>
    <xdr:to>
      <xdr:col>35</xdr:col>
      <xdr:colOff>750456</xdr:colOff>
      <xdr:row>32</xdr:row>
      <xdr:rowOff>51570</xdr:rowOff>
    </xdr:to>
    <xdr:graphicFrame macro="">
      <xdr:nvGraphicFramePr>
        <xdr:cNvPr id="4" name="Chart 3">
          <a:extLst>
            <a:ext uri="{FF2B5EF4-FFF2-40B4-BE49-F238E27FC236}">
              <a16:creationId xmlns:a16="http://schemas.microsoft.com/office/drawing/2014/main" id="{6F1B7CC3-7925-431F-8659-005099AF1B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0.072</cdr:x>
      <cdr:y>0.11332</cdr:y>
    </cdr:from>
    <cdr:to>
      <cdr:x>0.74081</cdr:x>
      <cdr:y>0.18509</cdr:y>
    </cdr:to>
    <cdr:sp macro="" textlink="">
      <cdr:nvSpPr>
        <cdr:cNvPr id="2" name="TextBox 1">
          <a:extLst xmlns:a="http://schemas.openxmlformats.org/drawingml/2006/main">
            <a:ext uri="{FF2B5EF4-FFF2-40B4-BE49-F238E27FC236}">
              <a16:creationId xmlns:a16="http://schemas.microsoft.com/office/drawing/2014/main" id="{9FFACB8A-58A0-603F-A2F0-DE4AD108AA22}"/>
            </a:ext>
          </a:extLst>
        </cdr:cNvPr>
        <cdr:cNvSpPr txBox="1"/>
      </cdr:nvSpPr>
      <cdr:spPr>
        <a:xfrm xmlns:a="http://schemas.openxmlformats.org/drawingml/2006/main">
          <a:off x="410633" y="442383"/>
          <a:ext cx="3814570" cy="280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200" b="0" i="1"/>
            <a:t>For adequacy,</a:t>
          </a:r>
          <a:r>
            <a:rPr lang="en-US" sz="1200" b="0" i="1" baseline="0"/>
            <a:t> all v</a:t>
          </a:r>
          <a:r>
            <a:rPr lang="en-US" sz="1200" b="0" i="1"/>
            <a:t>alues should be equal to or above 100%</a:t>
          </a:r>
        </a:p>
      </cdr:txBody>
    </cdr:sp>
  </cdr:relSizeAnchor>
</c:userShapes>
</file>

<file path=xl/drawings/drawing7.xml><?xml version="1.0" encoding="utf-8"?>
<c:userShapes xmlns:c="http://schemas.openxmlformats.org/drawingml/2006/chart">
  <cdr:relSizeAnchor xmlns:cdr="http://schemas.openxmlformats.org/drawingml/2006/chartDrawing">
    <cdr:from>
      <cdr:x>0.07393</cdr:x>
      <cdr:y>0.11332</cdr:y>
    </cdr:from>
    <cdr:to>
      <cdr:x>0.74342</cdr:x>
      <cdr:y>0.18509</cdr:y>
    </cdr:to>
    <cdr:sp macro="" textlink="">
      <cdr:nvSpPr>
        <cdr:cNvPr id="2" name="TextBox 1">
          <a:extLst xmlns:a="http://schemas.openxmlformats.org/drawingml/2006/main">
            <a:ext uri="{FF2B5EF4-FFF2-40B4-BE49-F238E27FC236}">
              <a16:creationId xmlns:a16="http://schemas.microsoft.com/office/drawing/2014/main" id="{9FFACB8A-58A0-603F-A2F0-DE4AD108AA22}"/>
            </a:ext>
          </a:extLst>
        </cdr:cNvPr>
        <cdr:cNvSpPr txBox="1"/>
      </cdr:nvSpPr>
      <cdr:spPr>
        <a:xfrm xmlns:a="http://schemas.openxmlformats.org/drawingml/2006/main">
          <a:off x="421217" y="442383"/>
          <a:ext cx="3814570" cy="280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200" b="0" i="1"/>
            <a:t>For adequacy,</a:t>
          </a:r>
          <a:r>
            <a:rPr lang="en-US" sz="1200" b="0" i="1" baseline="0"/>
            <a:t> all v</a:t>
          </a:r>
          <a:r>
            <a:rPr lang="en-US" sz="1200" b="0" i="1"/>
            <a:t>alues should be equal to or below 100%</a:t>
          </a:r>
        </a:p>
      </cdr:txBody>
    </cdr:sp>
  </cdr:relSizeAnchor>
</c:userShapes>
</file>

<file path=xl/drawings/drawing8.xml><?xml version="1.0" encoding="utf-8"?>
<c:userShapes xmlns:c="http://schemas.openxmlformats.org/drawingml/2006/chart">
  <cdr:relSizeAnchor xmlns:cdr="http://schemas.openxmlformats.org/drawingml/2006/chartDrawing">
    <cdr:from>
      <cdr:x>0.07385</cdr:x>
      <cdr:y>0.11603</cdr:y>
    </cdr:from>
    <cdr:to>
      <cdr:x>0.84244</cdr:x>
      <cdr:y>0.18781</cdr:y>
    </cdr:to>
    <cdr:sp macro="" textlink="">
      <cdr:nvSpPr>
        <cdr:cNvPr id="2" name="TextBox 1">
          <a:extLst xmlns:a="http://schemas.openxmlformats.org/drawingml/2006/main">
            <a:ext uri="{FF2B5EF4-FFF2-40B4-BE49-F238E27FC236}">
              <a16:creationId xmlns:a16="http://schemas.microsoft.com/office/drawing/2014/main" id="{5F6FBDE5-665F-4CC4-9334-1B033B5ED1E4}"/>
            </a:ext>
          </a:extLst>
        </cdr:cNvPr>
        <cdr:cNvSpPr txBox="1"/>
      </cdr:nvSpPr>
      <cdr:spPr>
        <a:xfrm xmlns:a="http://schemas.openxmlformats.org/drawingml/2006/main">
          <a:off x="421199" y="452970"/>
          <a:ext cx="4383633" cy="280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200" b="0" i="1"/>
            <a:t>For energy balance, intake should equal 100% of requirements</a:t>
          </a:r>
        </a:p>
      </cdr:txBody>
    </cdr:sp>
  </cdr:relSizeAnchor>
</c:userShapes>
</file>

<file path=xl/drawings/drawing9.xml><?xml version="1.0" encoding="utf-8"?>
<xdr:wsDr xmlns:xdr="http://schemas.openxmlformats.org/drawingml/2006/spreadsheetDrawing" xmlns:a="http://schemas.openxmlformats.org/drawingml/2006/main">
  <xdr:twoCellAnchor>
    <xdr:from>
      <xdr:col>29</xdr:col>
      <xdr:colOff>11544</xdr:colOff>
      <xdr:row>1</xdr:row>
      <xdr:rowOff>8081</xdr:rowOff>
    </xdr:from>
    <xdr:to>
      <xdr:col>35</xdr:col>
      <xdr:colOff>762000</xdr:colOff>
      <xdr:row>11</xdr:row>
      <xdr:rowOff>588818</xdr:rowOff>
    </xdr:to>
    <xdr:graphicFrame macro="">
      <xdr:nvGraphicFramePr>
        <xdr:cNvPr id="2" name="Chart 1">
          <a:extLst>
            <a:ext uri="{FF2B5EF4-FFF2-40B4-BE49-F238E27FC236}">
              <a16:creationId xmlns:a16="http://schemas.microsoft.com/office/drawing/2014/main" id="{8C981302-7712-884B-B988-F905A41B2F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80818</xdr:colOff>
      <xdr:row>1</xdr:row>
      <xdr:rowOff>11546</xdr:rowOff>
    </xdr:from>
    <xdr:to>
      <xdr:col>43</xdr:col>
      <xdr:colOff>1</xdr:colOff>
      <xdr:row>11</xdr:row>
      <xdr:rowOff>592283</xdr:rowOff>
    </xdr:to>
    <xdr:graphicFrame macro="">
      <xdr:nvGraphicFramePr>
        <xdr:cNvPr id="3" name="Chart 2">
          <a:extLst>
            <a:ext uri="{FF2B5EF4-FFF2-40B4-BE49-F238E27FC236}">
              <a16:creationId xmlns:a16="http://schemas.microsoft.com/office/drawing/2014/main" id="{60BE4CFC-87AB-AE4A-BE17-1095B361F3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0</xdr:colOff>
      <xdr:row>13</xdr:row>
      <xdr:rowOff>0</xdr:rowOff>
    </xdr:from>
    <xdr:to>
      <xdr:col>35</xdr:col>
      <xdr:colOff>750456</xdr:colOff>
      <xdr:row>32</xdr:row>
      <xdr:rowOff>51570</xdr:rowOff>
    </xdr:to>
    <xdr:graphicFrame macro="">
      <xdr:nvGraphicFramePr>
        <xdr:cNvPr id="4" name="Chart 3">
          <a:extLst>
            <a:ext uri="{FF2B5EF4-FFF2-40B4-BE49-F238E27FC236}">
              <a16:creationId xmlns:a16="http://schemas.microsoft.com/office/drawing/2014/main" id="{A697D063-0063-46F6-AB21-88708D268E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8</v>
    <v>0</v>
    <v>3</v>
  </rv>
</rvData>
</file>

<file path=xl/richData/rdrichvaluestructure.xml><?xml version="1.0" encoding="utf-8"?>
<rvStructures xmlns="http://schemas.microsoft.com/office/spreadsheetml/2017/richdata" count="1">
  <s t="_error">
    <k n="colOffset" t="i"/>
    <k n="errorType" t="i"/>
    <k n="rwOffset" t="i"/>
    <k n="subType" t="i"/>
  </s>
</rvStructur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2" Type="http://schemas.microsoft.com/office/2011/relationships/webextension" Target="webextension2.xml"/><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 dockstate="right" visibility="0" width="350" row="0">
    <wetp:webextensionref xmlns:r="http://schemas.openxmlformats.org/officeDocument/2006/relationships" r:id="rId2"/>
  </wetp:taskpane>
</wetp:taskpanes>
</file>

<file path=xl/webextensions/webextension1.xml><?xml version="1.0" encoding="utf-8"?>
<we:webextension xmlns:we="http://schemas.microsoft.com/office/webextensions/webextension/2010/11" id="{FD5DDC35-36DC-4A20-A988-B74FE6A4D41C}">
  <we:reference id="0986d9dd-94f1-4b67-978d-c4cf6e6142a8" version="20.5.2.0" store="EXCatalog" storeType="EXCatalog"/>
  <we:alternateReferences>
    <we:reference id="WA200000018" version="20.5.2.0" store="en-US" storeType="OMEX"/>
  </we:alternateReferences>
  <we:properties/>
  <we:bindings/>
  <we:snapshot xmlns:r="http://schemas.openxmlformats.org/officeDocument/2006/relationships"/>
  <we:extLst>
    <a:ext xmlns:a="http://schemas.openxmlformats.org/drawingml/2006/main" uri="{D87F86FE-615C-45B5-9D79-34F1136793EB}">
      <we:containsCustomFunctions/>
    </a:ext>
    <a:ext xmlns:a="http://schemas.openxmlformats.org/drawingml/2006/main" uri="{7C84B067-C214-45C3-A712-C9D94CD141B2}">
      <we:customFunctionIdList>
        <we:customFunctionIds>PsiNormal</we:customFunctionIds>
        <we:customFunctionIds>PsiBernoulli</we:customFunctionIds>
        <we:customFunctionIds>PsiBeta</we:customFunctionIds>
        <we:customFunctionIds>PsiBetaGen</we:customFunctionIds>
        <we:customFunctionIds>PsiBetaSubj</we:customFunctionIds>
        <we:customFunctionIds>PsiBinomial</we:customFunctionIds>
        <we:customFunctionIds>PsiCauchy</we:customFunctionIds>
        <we:customFunctionIds>PsiChiSquare</we:customFunctionIds>
        <we:customFunctionIds>PsiCumul</we:customFunctionIds>
        <we:customFunctionIds>PsiCumulD</we:customFunctionIds>
        <we:customFunctionIds>PsiDiscrete</we:customFunctionIds>
        <we:customFunctionIds>PsiDisUniform</we:customFunctionIds>
        <we:customFunctionIds>PsiErf</we:customFunctionIds>
        <we:customFunctionIds>PsiErlang</we:customFunctionIds>
        <we:customFunctionIds>PsiExponential</we:customFunctionIds>
        <we:customFunctionIds>PsiGamma</we:customFunctionIds>
        <we:customFunctionIds>PsiGeneral</we:customFunctionIds>
        <we:customFunctionIds>PsiGeometric</we:customFunctionIds>
        <we:customFunctionIds>PsiHistogram</we:customFunctionIds>
        <we:customFunctionIds>PsiHyperGeo</we:customFunctionIds>
        <we:customFunctionIds>PsiIntUniform</we:customFunctionIds>
        <we:customFunctionIds>PsiInvNormal</we:customFunctionIds>
        <we:customFunctionIds>PsiLaplace</we:customFunctionIds>
        <we:customFunctionIds>PsiLogarithmic</we:customFunctionIds>
        <we:customFunctionIds>PsiLogistic</we:customFunctionIds>
        <we:customFunctionIds>PsiLogLogistic</we:customFunctionIds>
        <we:customFunctionIds>PsiLogNormal</we:customFunctionIds>
        <we:customFunctionIds>PsiLogNorm2</we:customFunctionIds>
        <we:customFunctionIds>PsiMaxExtreme</we:customFunctionIds>
        <we:customFunctionIds>PsiMinExtreme</we:customFunctionIds>
        <we:customFunctionIds>PsiMyerson</we:customFunctionIds>
        <we:customFunctionIds>PsiNegBinomial</we:customFunctionIds>
        <we:customFunctionIds>PsiNormalSkew</we:customFunctionIds>
        <we:customFunctionIds>PsiPareto</we:customFunctionIds>
        <we:customFunctionIds>PsiPareto2</we:customFunctionIds>
        <we:customFunctionIds>PsiPearson5</we:customFunctionIds>
        <we:customFunctionIds>PsiPearson6</we:customFunctionIds>
        <we:customFunctionIds>PsiPert</we:customFunctionIds>
        <we:customFunctionIds>PsiPoisson</we:customFunctionIds>
        <we:customFunctionIds>PsiRayleigh</we:customFunctionIds>
        <we:customFunctionIds>PsiStudent</we:customFunctionIds>
        <we:customFunctionIds>PsiTriangular</we:customFunctionIds>
        <we:customFunctionIds>PsiTriangGen</we:customFunctionIds>
        <we:customFunctionIds>PsiUniform</we:customFunctionIds>
        <we:customFunctionIds>PsiWeibull</we:customFunctionIds>
        <we:customFunctionIds>PsiBurr12</we:customFunctionIds>
        <we:customFunctionIds>PsiDagum</we:customFunctionIds>
        <we:customFunctionIds>PsiDblTriang</we:customFunctionIds>
        <we:customFunctionIds>PsiFdist</we:customFunctionIds>
        <we:customFunctionIds>PsiFatigueLife</we:customFunctionIds>
        <we:customFunctionIds>PsiFrechet</we:customFunctionIds>
        <we:customFunctionIds>PsiHypSecant</we:customFunctionIds>
        <we:customFunctionIds>PsiJohnsonSB</we:customFunctionIds>
        <we:customFunctionIds>PsiJohnsonSU</we:customFunctionIds>
        <we:customFunctionIds>PsiKumaraswamy</we:customFunctionIds>
        <we:customFunctionIds>PsiLevy</we:customFunctionIds>
        <we:customFunctionIds>PsiReciprocal</we:customFunctionIds>
        <we:customFunctionIds>PsiMVLogNormal</we:customFunctionIds>
        <we:customFunctionIds>PsiMVNormal</we:customFunctionIds>
        <we:customFunctionIds>PsiMVResample</we:customFunctionIds>
        <we:customFunctionIds>PsiMVShuffle</we:customFunctionIds>
        <we:customFunctionIds>PsiMean</we:customFunctionIds>
        <we:customFunctionIds>PsiLock</we:customFunctionIds>
        <we:customFunctionIds>PsiName</we:customFunctionIds>
        <we:customFunctionIds>PsiShift</we:customFunctionIds>
        <we:customFunctionIds>PsiTruncate</we:customFunctionIds>
        <we:customFunctionIds>PsiSeed</we:customFunctionIds>
        <we:customFunctionIds>PsiOutput</we:customFunctionIds>
        <we:customFunctionIds>PsiInput</we:customFunctionIds>
        <we:customFunctionIds>PsiSimParam</we:customFunctionIds>
        <we:customFunctionIds>PsiSenParam</we:customFunctionIds>
        <we:customFunctionIds>PsiOptParam</we:customFunctionIds>
        <we:customFunctionIds>PsiSlurp</we:customFunctionIds>
        <we:customFunctionIds>PsiSip</we:customFunctionIds>
        <we:customFunctionIds>PsiCorrMatrix</we:customFunctionIds>
        <we:customFunctionIds>PsiCorrDepen</we:customFunctionIds>
        <we:customFunctionIds>PsiCorrIndep</we:customFunctionIds>
        <we:customFunctionIds>PsiFit</we:customFunctionIds>
        <we:customFunctionIds>PsiData</we:customFunctionIds>
        <we:customFunctionIds>PsiKurtosis</we:customFunctionIds>
        <we:customFunctionIds>PsiMax</we:customFunctionIds>
        <we:customFunctionIds>PsiMin</we:customFunctionIds>
        <we:customFunctionIds>PsiMode</we:customFunctionIds>
        <we:customFunctionIds>PsiPercentile</we:customFunctionIds>
        <we:customFunctionIds>PsiRange</we:customFunctionIds>
        <we:customFunctionIds>PsiSkewness</we:customFunctionIds>
        <we:customFunctionIds>PsiStdDev</we:customFunctionIds>
        <we:customFunctionIds>PsiTarget</we:customFunctionIds>
        <we:customFunctionIds>PsiVariance</we:customFunctionIds>
        <we:customFunctionIds>PsiAbsDev</we:customFunctionIds>
        <we:customFunctionIds>PsiCITrials</we:customFunctionIds>
        <we:customFunctionIds>PsiCorrelation</we:customFunctionIds>
        <we:customFunctionIds>PsiFrequency</we:customFunctionIds>
        <we:customFunctionIds>PsiMeanCI</we:customFunctionIds>
        <we:customFunctionIds>PsiMeanCIB</we:customFunctionIds>
        <we:customFunctionIds>PsiSemiDev</we:customFunctionIds>
        <we:customFunctionIds>PsiSemiDev2</we:customFunctionIds>
        <we:customFunctionIds>PsiSemiVar</we:customFunctionIds>
        <we:customFunctionIds>PsiSemiVar2</we:customFunctionIds>
        <we:customFunctionIds>PsiStdDevCI</we:customFunctionIds>
        <we:customFunctionIds>PsiBVaR</we:customFunctionIds>
        <we:customFunctionIds>PsiCVaR</we:customFunctionIds>
        <we:customFunctionIds>PsiCurrentTrial</we:customFunctionIds>
        <we:customFunctionIds>PsiCurrentSim</we:customFunctionIds>
        <we:customFunctionIds>PsiCount</we:customFunctionIds>
        <we:customFunctionIds>PsiSenValue</we:customFunctionIds>
        <we:customFunctionIds>PsiCurrentOpt</we:customFunctionIds>
        <we:customFunctionIds>PsiMedian</we:customFunctionIds>
        <we:customFunctionIds>PsiDim</we:customFunctionIds>
        <we:customFunctionIds>PsiCube</we:customFunctionIds>
        <we:customFunctionIds>PsiReduce</we:customFunctionIds>
        <we:customFunctionIds>PsiOptStatus</we:customFunctionIds>
        <we:customFunctionIds>PsiPivotCube</we:customFunctionIds>
        <we:customFunctionIds>PsiOptData</we:customFunctionIds>
        <we:customFunctionIds>PsiParamDim</we:customFunctionIds>
        <we:customFunctionIds>PsiPivotDim</we:customFunctionIds>
        <we:customFunctionIds>PsiCubeOutput</we:customFunctionIds>
        <we:customFunctionIds>PsiDimLock</we:customFunctionIds>
        <we:customFunctionIds>PsiDimActive</we:customFunctionIds>
        <we:customFunctionIds>PsiCubeData</we:customFunctionIds>
        <we:customFunctionIds>PsiSimOutput</we:customFunctionIds>
        <we:customFunctionIds>PsiSimData</we:customFunctionIds>
        <we:customFunctionIds>PsiResample</we:customFunctionIds>
        <we:customFunctionIds>PsiTableCube</we:customFunctionIds>
        <we:customFunctionIds>PsiCompound</we:customFunctionIds>
        <we:customFunctionIds>PsiCopula</we:customFunctionIds>
        <we:customFunctionIds>PsiCopulaStudent</we:customFunctionIds>
        <we:customFunctionIds>PsiCopulaGauss</we:customFunctionIds>
        <we:customFunctionIds>PsiKendallTau</we:customFunctionIds>
        <we:customFunctionIds>PsiSpearmanRho</we:customFunctionIds>
        <we:customFunctionIds>PsiMetalog</we:customFunctionIds>
        <we:customFunctionIds>PsiMetalogSPT</we:customFunctionIds>
        <we:customFunctionIds>PsiMetalogFit</we:customFunctionIds>
        <we:customFunctionIds>PsiDataSrc</we:customFunctionIds>
        <we:customFunctionIds>PsiModelSrc</we:customFunctionIds>
        <we:customFunctionIds>PsiSigmaCP</we:customFunctionIds>
        <we:customFunctionIds>PsiSigmaCPK</we:customFunctionIds>
        <we:customFunctionIds>PsiSigmaCPKLower</we:customFunctionIds>
        <we:customFunctionIds>PsiSigmaCPKUpper</we:customFunctionIds>
        <we:customFunctionIds>PsiSigmaCPM</we:customFunctionIds>
        <we:customFunctionIds>PsiSigmaDefectPPM</we:customFunctionIds>
        <we:customFunctionIds>PsiSigmaDefectShiftPPM</we:customFunctionIds>
        <we:customFunctionIds>PsiSigmaDefectShiftPPMLower</we:customFunctionIds>
        <we:customFunctionIds>PsiSigmaDefectShiftPPMUpper</we:customFunctionIds>
        <we:customFunctionIds>PsiSigmaK</we:customFunctionIds>
        <we:customFunctionIds>PsiSigmaLowerBound</we:customFunctionIds>
        <we:customFunctionIds>PsiSigmaProbDefectShift</we:customFunctionIds>
        <we:customFunctionIds>PsiSigmaProbDefectShiftLower</we:customFunctionIds>
        <we:customFunctionIds>PsiSigmaProbDefectShiftUpper</we:customFunctionIds>
        <we:customFunctionIds>PsiSigmaSigmaLevel</we:customFunctionIds>
        <we:customFunctionIds>PsiSigmaUpperBound</we:customFunctionIds>
        <we:customFunctionIds>PsiSigmaYield</we:customFunctionIds>
        <we:customFunctionIds>PsiSigmaZLower</we:customFunctionIds>
        <we:customFunctionIds>PsiSigmaZMin</we:customFunctionIds>
        <we:customFunctionIds>PsiSigmaZUpper</we:customFunctionIds>
        <we:customFunctionIds>PsiBetaGenAlt</we:customFunctionIds>
        <we:customFunctionIds>PsiCauchyAlt</we:customFunctionIds>
        <we:customFunctionIds>PsiChiSquareAlt</we:customFunctionIds>
        <we:customFunctionIds>PsiErfAlt</we:customFunctionIds>
        <we:customFunctionIds>PsiExponentialAlt</we:customFunctionIds>
        <we:customFunctionIds>PsiGammaAlt</we:customFunctionIds>
        <we:customFunctionIds>PsiInvNormalAlt</we:customFunctionIds>
        <we:customFunctionIds>PsiLaplaceAlt</we:customFunctionIds>
        <we:customFunctionIds>PsiLogisticAlt</we:customFunctionIds>
        <we:customFunctionIds>PsiLogLogisticAlt</we:customFunctionIds>
        <we:customFunctionIds>PsiLogNormalAlt</we:customFunctionIds>
        <we:customFunctionIds>PsiMaxExtremeAlt</we:customFunctionIds>
        <we:customFunctionIds>PsiMinExtremeAlt</we:customFunctionIds>
        <we:customFunctionIds>PsiNormalAlt</we:customFunctionIds>
        <we:customFunctionIds>PsiUniformAlt</we:customFunctionIds>
        <we:customFunctionIds>PsiTriangularAlt</we:customFunctionIds>
        <we:customFunctionIds>PsiParetoAlt</we:customFunctionIds>
        <we:customFunctionIds>PsiPareto2Alt</we:customFunctionIds>
        <we:customFunctionIds>PsiPearson5Alt</we:customFunctionIds>
        <we:customFunctionIds>PsiPearson6Alt</we:customFunctionIds>
        <we:customFunctionIds>PsiPertAlt</we:customFunctionIds>
        <we:customFunctionIds>PsiRayleighAlt</we:customFunctionIds>
        <we:customFunctionIds>PsiStudentAlt</we:customFunctionIds>
        <we:customFunctionIds>PsiWeibullAlt</we:customFunctionIds>
        <we:customFunctionIds>PsiOptValue</we:customFunctionIds>
        <we:customFunctionIds>PsiCoeffVar</we:customFunctionIds>
        <we:customFunctionIds>PsiStdErr</we:customFunctionIds>
        <we:customFunctionIds>PsiExpGain</we:customFunctionIds>
        <we:customFunctionIds>PsiExpGainRatio</we:customFunctionIds>
        <we:customFunctionIds>PsiExpLoss</we:customFunctionIds>
        <we:customFunctionIds>PsiExpLossRatio</we:customFunctionIds>
        <we:customFunctionIds>PsiExpValMargin</we:customFunctionIds>
        <we:customFunctionIds>PsiCertified</we:customFunctionIds>
        <we:customFunctionIds>PsiCensor</we:customFunctionIds>
        <we:customFunctionIds>PsiBaseCase</we:customFunctionIds>
        <we:customFunctionIds>PsiForecastETS</we:customFunctionIds>
        <we:customFunctionIds>PsiForecastLinear</we:customFunctionIds>
        <we:customFunctionIds>DotProduct</we:customFunctionIds>
        <we:customFunctionIds>QuadProduct</we:customFunctionIds>
        <we:customFunctionIds>PsiDecTable</we:customFunctionIds>
        <we:customFunctionIds>PsiInitialValue</we:customFunctionIds>
        <we:customFunctionIds>PsiFinalValue</we:customFunctionIds>
        <we:customFunctionIds>PsiDualValue</we:customFunctionIds>
        <we:customFunctionIds>PsiSlackValue</we:customFunctionIds>
        <we:customFunctionIds>PsiDualUpper</we:customFunctionIds>
        <we:customFunctionIds>PsiDualLower</we:customFunctionIds>
        <we:customFunctionIds>PsiTSIntegrate</we:customFunctionIds>
        <we:customFunctionIds>PsiTransform</we:customFunctionIds>
        <we:customFunctionIds>PsiTSSeasonality</we:customFunctionIds>
        <we:customFunctionIds>PsiTSLen</we:customFunctionIds>
        <we:customFunctionIds>PsiAR1</we:customFunctionIds>
        <we:customFunctionIds>PsiAR2</we:customFunctionIds>
        <we:customFunctionIds>PsiMA1</we:customFunctionIds>
        <we:customFunctionIds>PsiMA2</we:customFunctionIds>
        <we:customFunctionIds>PsiARMA11</we:customFunctionIds>
        <we:customFunctionIds>PsiARCH1</we:customFunctionIds>
        <we:customFunctionIds>PsiGARCH11</we:customFunctionIds>
        <we:customFunctionIds>PsiEGARCH11</we:customFunctionIds>
        <we:customFunctionIds>PsiAPARCH11</we:customFunctionIds>
        <we:customFunctionIds>PsiTargetCI</we:customFunctionIds>
        <we:customFunctionIds>PsiPercentileCI</we:customFunctionIds>
      </we:customFunctionIdList>
    </a:ext>
  </we:extLst>
</we:webextension>
</file>

<file path=xl/webextensions/webextension2.xml><?xml version="1.0" encoding="utf-8"?>
<we:webextension xmlns:we="http://schemas.microsoft.com/office/webextensions/webextension/2010/11" id="{4030530D-0D4C-E249-A9EF-D17D1E9E16D6}">
  <we:reference id="1e10eb66-9ba2-46e3-84ee-57e2a49831f0" version="3.0.0.1" store="EXCatalog" storeType="EXCatalog"/>
  <we:alternateReferences>
    <we:reference id="WA104100404" version="3.0.0.1" store="en-US" storeType="OMEX"/>
  </we:alternateReferences>
  <we:properties>
    <we:property name="EiwEDj1CDz1VJA==" value="&quot;UA==&quot;"/>
    <we:property name="EiwEDj1CDzZeJA==" value="&quot;JhEv&quot;"/>
    <we:property name="LiEC" value="&quot;&quot;"/>
    <we:property name="UHJGKxd8BhZ0bisZNAJUAw4vHh0qbyAhVQ==" value="&quot;UW1YSGgAYGI=&quot;"/>
    <we:property name="UHJGKxd8BhZ0bisZNAJUAw4vHh0qbyI/SA==" value="&quot;UQ==&quot;"/>
    <we:property name="UHJGKxd8BhZ0bisZNAJUAw4vHh0qbyI2Qw==" value="&quot;VA==&quot;"/>
    <we:property name="UHJGKxd8BhZ0bisZNAJUAw4vHh0qbyI2XHA=" value="&quot;QX9VWA==&quot;"/>
    <we:property name="UHJGKxd8BhZ0bisZNAJUAw4vHh0qbyI2XHE=" value="&quot;QX9VWA==&quot;"/>
    <we:property name="UHJGKxd8BhZ0bisZNAJUAw4vHh0qbyI2XHI=" value="&quot;QX5I&quot;"/>
    <we:property name="UHJGKxd8BhZ0bisZNAJUAw4vHh0qbyI2XHU=" value="&quot;QX1VWA==&quot;"/>
    <we:property name="UHJGKxd8BhZ0bisZNAJUAw4vHh0qbyI2XHY=" value="&quot;QX1VWA==&quot;"/>
    <we:property name="UHJGKxd8BhZ0bisZNAJUAw4vHh0qbyI2XHc=" value="&quot;QX9VWA==&quot;"/>
    <we:property name="UHJGKxd8BhZ0bisZNAJUAw4vHh0qbyI7Q3A=" value="&quot;RRJMTmIUBXcG&quot;"/>
    <we:property name="UHJGKxd8BhZ0bisZNAJUAw4vHh0qbyI7Q3E=" value="&quot;RQRMTmIUHXcG&quot;"/>
    <we:property name="UHJGKxd8BhZ0bisZNAJUAw4vHh0qbyI7Q3I=" value="&quot;RQVMTA==&quot;"/>
    <we:property name="UHJGKxd8BhZ0bisZNAJUAw4vHh0qbyI7Q3U=" value="&quot;RQIpXG0KdBJyZ3M=&quot;"/>
    <we:property name="UHJGKxd8BhZ0bisZNAJUAw4vHh0qbyI7Q3Y=" value="&quot;RQRMTWIUCXcF&quot;"/>
    <we:property name="UHJGKxd8BhZ0bisZNAJUAw4vHh0qbyI7Q3c=" value="&quot;RRRMTmIUCncG&quot;"/>
    <we:property name="UHJGKxd8BhZ0bisZNAJUAw4vHh0qbyIgVA==" value="&quot;UQ==&quot;"/>
    <we:property name="UHJGKxd8BhZ0bisZNAJUAw4vHh0qbyIxRg==" value="&quot;UA==&quot;"/>
    <we:property name="UHJGKxd8BhZ0bisZNAJUAw4vHh0qbyM8Uw==" value="&quot;UQ==&quot;"/>
    <we:property name="UHJGKxd8BhZ0bisZNAJUAw4vHh0qbyMgSg==" value="&quot;UHNY&quot;"/>
    <we:property name="UHJGKxd8BhZ0bisZNAJUAw4vHh0qbyMnUQ==" value="&quot;UQ==&quot;"/>
    <we:property name="UHJGKxd8BhZ0bisZNAJUAw4vHh0qbyMwXA==" value="&quot;UA==&quot;"/>
    <we:property name="UHJGKxd8BhZ0bisZNAJUAw4vHh0qbyQ8XA==" value="&quot;UW1YSQ==&quot;"/>
    <we:property name="UHJGKxd8BhZ0bisZNAJUAw4vHh0qbyYyXA==" value="&quot;UQ==&quot;"/>
    <we:property name="UHJGKxd8BhZ0bisZNAJUAw4vHh0qbz02RA==" value="&quot;UA==&quot;"/>
    <we:property name="UHJGKxd8BhZ0bisZNAJUAw4vHh0qbz09WQ==" value="&quot;UnM=&quot;"/>
    <we:property name="UHJGKxd8BhZ0bisZNAJUAw4vHh0qbz0gXA==" value="&quot;UQ==&quot;"/>
    <we:property name="UHJGKxd8BhZ0bisZNAJUAw4vHh0qbz0hRA==" value="&quot;UW1YT20=&quot;"/>
    <we:property name="UHJGKxd8BhZ0bisZNAJUAw4vHh0qbz42Vw==" value="&quot;UA==&quot;"/>
    <we:property name="UHJGKxd8BhZ0bisZNAJUAw4vHh0qbz4mXQ==" value="&quot;Vw==&quot;"/>
    <we:property name="UHJGKxd8BhZ0bisZNAJUAw4vHh0qbzEhQw==" value="&quot;UA==&quot;"/>
    <we:property name="UHJGKxd8BhZ0bisZNAJUAw4vHh0qbzEwUw==" value="&quot;UW1YSGk=&quot;"/>
    <we:property name="UHJGKxd8BhZ0bisZNAJUAw4vHh0qbzMlVw==" value="&quot;UW1YSGgB&quot;"/>
    <we:property name="UHJGKxd8BhZ0bisZNAJUAw4vHh0qbzU9Vw==" value="&quot;LRM=&quot;"/>
    <we:property name="UHJGKxd8BhZ0bisZNAJUAw4vHh0qbzY2UQ==" value="&quot;UW1YSGgAYGI=&quot;"/>
    <we:property name="UHJGKxd8BhZ0bisZNAJUAw4vHh0qbzcyQA==" value="&quot;UW1YSGgAYGI=&quot;"/>
    <we:property name="UHJGKxd8BhZ0bisZNAJUAw4vHh0qbzkjQw==" value="&quot;UW1RQQ==&quot;"/>
    <we:property name="UHJGKxd8BhZ0bisZNAJUAw4vHh0qbzkjVA==" value="&quot;Ug==&quot;"/>
    <we:property name="UHJGKxd8BhZ0bisZNAJUAw4vHh0qbzkjWQ==" value="&quot;UA==&quot;"/>
    <we:property name="UHJGKxd8BhZ0bisZNAJUAw4vHh0qbzw7Q3A=" value="&quot;RRJMSWsKdAYUcnU=&quot;"/>
    <we:property name="UHJGKxd8BhZ0bisZNAJUAw4vHh0qbzw7Q3E=" value="&quot;RQRMSWsKdB4UcnU=&quot;"/>
    <we:property name="UHJGKxd8BhZ0bisZNAJUAw4vHh0qbzw7Q3I=" value="&quot;RQVMSWs=&quot;"/>
    <we:property name="UHJGKxd8BhZ0bisZNAJUAw4vHh0qbzw7Q3U=" value="&quot;RQIpXGkDandxAWJJaw==&quot;"/>
    <we:property name="UHJGKxd8BhZ0bisZNAJUAw4vHh0qbzw7Q3Y=" value="&quot;RQRMSWsKdAoUcnU=&quot;"/>
    <we:property name="UHJGKxd8BhZ0bisZNAJUAw4vHh0qbzw7Q3c=" value="&quot;RRRMSWsKdAkUcnU=&quot;"/>
    <we:property name="UHJGKxd8BhZ0bisZNAJUAw4vHh0qbzwjQA==" value="&quot;UQ==&quot;"/>
    <we:property name="UHJGKxd8BhZ0bisZNAJUAw4vHh0qbzwjRA==" value="&quot;UQ==&quot;"/>
    <we:property name="UHJGKxd8BhZ0bisZNAJUJgAxARk6XDUg" value="&quot;RQBMSW0KdBAUdH4=&quot;"/>
    <we:property name="UHJGKxd8BhZ0bisZNAJUPQA7JRE2" value="&quot;Uw==&quot;"/>
    <we:property name="UHJGKxd8BhZ0bisZNAJUPwMp" value="&quot;RQFMSWs=&quot;"/>
    <we:property name="UHNGKxd8BhZ0biAdNQYZFUAMChI=" value="&quot;RQFMSWs=&quot;"/>
    <we:property name="UHNGKxd8BhZ0biAdNQYZFUAOCQAVWT4=" value="&quot;Uw==&quot;"/>
    <we:property name="UHNGKxd8BhZ0biAdNQYZFUAVCQoxUTI/VTA=" value="&quot;RQBMSW0KdBAUdH4=&quot;"/>
    <we:property name="UHNGKxd8BhZ0biAdNQYZFUAwBxQuVSIMQDEj" value="&quot;UW1YSGgAYGI=&quot;"/>
    <we:property name="UHNGKxd8BhZ0biAdNQYZFUAwBxQuVSIMQi8+" value="&quot;UQ==&quot;"/>
    <we:property name="UHNGKxd8BhZ0biAdNQYZFUAwBxQuVSIMQiEw" value="&quot;UA==&quot;"/>
    <we:property name="UHNGKxd8BhZ0biAdNQYZFUAwBxQuVSIMQiY1" value="&quot;VA==&quot;"/>
    <we:property name="UHNGKxd8BhZ0biAdNQYZFUAwBxQuVSIMQiYqSQ==" value="&quot;QX5I&quot;"/>
    <we:property name="UHNGKxd8BhZ0biAdNQYZFUAwBxQuVSIMQiYqSg==" value="&quot;QX9VWA==&quot;"/>
    <we:property name="UHNGKxd8BhZ0biAdNQYZFUAwBxQuVSIMQiYqSw==" value="&quot;QX9VWA==&quot;"/>
    <we:property name="UHNGKxd8BhZ0biAdNQYZFUAwBxQuVSIMQiYqTA==" value="&quot;QX9VWA==&quot;"/>
    <we:property name="UHNGKxd8BhZ0biAdNQYZFUAwBxQuVSIMQiYqTQ==" value="&quot;QX1VWA==&quot;"/>
    <we:property name="UHNGKxd8BhZ0biAdNQYZFUAwBxQuVSIMQiYqTg==" value="&quot;QX1VWA==&quot;"/>
    <we:property name="UHNGKxd8BhZ0biAdNQYZFUAwBxQuVSIMQis1SQ==" value="&quot;RQVMTA==&quot;"/>
    <we:property name="UHNGKxd8BhZ0biAdNQYZFUAwBxQuVSIMQis1Sg==" value="&quot;RQRMTmIUHXcG&quot;"/>
    <we:property name="UHNGKxd8BhZ0biAdNQYZFUAwBxQuVSIMQis1Sw==" value="&quot;RRJMTmIUBXcG&quot;"/>
    <we:property name="UHNGKxd8BhZ0biAdNQYZFUAwBxQuVSIMQis1TA==" value="&quot;RRRMTmIUCncG&quot;"/>
    <we:property name="UHNGKxd8BhZ0biAdNQYZFUAwBxQuVSIMQis1TQ==" value="&quot;RQRMTWIUCXcF&quot;"/>
    <we:property name="UHNGKxd8BhZ0biAdNQYZFUAwBxQuVSIMQis1Tg==" value="&quot;RQIpXG0KdBJyZ3M=&quot;"/>
    <we:property name="UHNGKxd8BhZ0biAdNQYZFUAwBxQuVSIMQjAi" value="&quot;UQ==&quot;"/>
    <we:property name="UHNGKxd8BhZ0biAdNQYZFUAwBxQuVSIMQyAq" value="&quot;UA==&quot;"/>
    <we:property name="UHNGKxd8BhZ0biAdNQYZFUAwBxQuVSIMQywl" value="&quot;UQ==&quot;"/>
    <we:property name="UHNGKxd8BhZ0biAdNQYZFUAwBxQuVSIMQzA8" value="&quot;UHNY&quot;"/>
    <we:property name="UHNGKxd8BhZ0biAdNQYZFUAwBxQuVSIMQzcn" value="&quot;UQ==&quot;"/>
    <we:property name="UHNGKxd8BhZ0biAdNQYZFUAwBxQuVSIMRCwq" value="&quot;UW1YSQ==&quot;"/>
    <we:property name="UHNGKxd8BhZ0biAdNQYZFUAwBxQuVSIMRiIq" value="&quot;UQ==&quot;"/>
    <we:property name="UHNGKxd8BhZ0biAdNQYZFUAwBxQuVSIMUSAl" value="&quot;UW1YSGk=&quot;"/>
    <we:property name="UHNGKxd8BhZ0biAdNQYZFUAwBxQuVSIMUTE1" value="&quot;UA==&quot;"/>
    <we:property name="UHNGKxd8BhZ0biAdNQYZFUAwBxQuVSIMUzUh" value="&quot;UW1YSGgB&quot;"/>
    <we:property name="UHNGKxd8BhZ0biAdNQYZFUAwBxQuVSIMVS0h" value="&quot;LRM=&quot;"/>
    <we:property name="UHNGKxd8BhZ0biAdNQYZFUAwBxQuVSIMViYn" value="&quot;UW1YSGgAYGI=&quot;"/>
    <we:property name="UHNGKxd8BhZ0biAdNQYZFUAwBxQuVSIMVyI2" value="&quot;UW1YSGgAYGI=&quot;"/>
    <we:property name="UHNGKxd8BhZ0biAdNQYZFUAwBxQuVSIMWTM1" value="&quot;UW1RQQ==&quot;"/>
    <we:property name="UHNGKxd8BhZ0biAdNQYZFUAwBxQuVSIMWTMi" value="&quot;Ug==&quot;"/>
    <we:property name="UHNGKxd8BhZ0biAdNQYZFUAwBxQuVSIMWTMv" value="&quot;UA==&quot;"/>
    <we:property name="UHNGKxd8BhZ0biAdNQYZFUAwBxQuVSIMXCs1SQ==" value="&quot;RQVMSWs=&quot;"/>
    <we:property name="UHNGKxd8BhZ0biAdNQYZFUAwBxQuVSIMXCs1Sg==" value="&quot;RQRMSWsKdB4UcnU=&quot;"/>
    <we:property name="UHNGKxd8BhZ0biAdNQYZFUAwBxQuVSIMXCs1Sw==" value="&quot;RRJMSWsKdAYUcnU=&quot;"/>
    <we:property name="UHNGKxd8BhZ0biAdNQYZFUAwBxQuVSIMXCs1TA==" value="&quot;RRRMSWsKdAkUcnU=&quot;"/>
    <we:property name="UHNGKxd8BhZ0biAdNQYZFUAwBxQuVSIMXCs1TQ==" value="&quot;RQRMSWsKdAoUcnU=&quot;"/>
    <we:property name="UHNGKxd8BhZ0biAdNQYZFUAwBxQuVSIMXCs1Tg==" value="&quot;RQIpXGkDandxAWJJaw==&quot;"/>
    <we:property name="UHNGKxd8BhZ0biAdNQYZFUAwBxQuVSIMXDM2" value="&quot;UQ==&quot;"/>
    <we:property name="UHNGKxd8BhZ0biAdNQYZFUAwBxQuVSIMXDMy" value="&quot;UQ==&quot;"/>
    <we:property name="UHNGKxd8BhZ0biAdNQYZFUAwBxQuVSIMXS0v" value="&quot;UnM=&quot;"/>
    <we:property name="UHNGKxd8BhZ0biAdNQYZFUAwBxQuVSIMXSYy" value="&quot;UA==&quot;"/>
    <we:property name="UHNGKxd8BhZ0biAdNQYZFUAwBxQuVSIMXTAq" value="&quot;UQ==&quot;"/>
    <we:property name="UHNGKxd8BhZ0biAdNQYZFUAwBxQuVSIMXTEy" value="&quot;UW1YT20=&quot;"/>
    <we:property name="UHNGKxd8BhZ0biAdNQYZFUAwBxQuVSIMXiYh" value="&quot;UA==&quot;"/>
    <we:property name="UHNGKxd8BhZ0biAdNQYZFUAwBxQuVSIMXjYr" value="&quot;Vw==&quot;"/>
    <we:property name="Um0vDT1DIyRfMS1JdQEQHQAvDVkOUSI6USEqHSs=" value="&quot;RQBMSW0KdBAUdH4=&quot;"/>
    <we:property name="Um0vDT1DIyRfMS1JdQEQHQAvDVkVUSgeWS0=" value="&quot;Uw==&quot;"/>
    <we:property name="Um0vDT1DIyRfMS1JdQEQHQAvDVkXUjo=" value="&quot;RQFMSWs=&quot;"/>
    <we:property name="Um0vDT1DIyRfMS1JdQEQHQAvDVkrXzwlVTEZCj0LQA==" value="&quot;QX1VWA==&quot;"/>
    <we:property name="Um0vDT1DIyRfMS1JdQEQHQAvDVkrXzwlVTEZCj0LQQ==" value="&quot;QX9VWA==&quot;"/>
    <we:property name="Um0vDT1DIyRfMS1JdQEQHQAvDVkrXzwlVTEZCj0LQw==" value="&quot;QX1VWA==&quot;"/>
    <we:property name="Um0vDT1DIyRfMS1JdQEQHQAvDVkrXzwlVTEZCj0LRA==" value="&quot;QX5I&quot;"/>
    <we:property name="Um0vDT1DIyRfMS1JdQEQHQAvDVkrXzwlVTEZCj0LRg==" value="&quot;QX9VWA==&quot;"/>
    <we:property name="Um0vDT1DIyRfMS1JdQEQHQAvDVkrXzwlVTEZCj0LRw==" value="&quot;QX9VWA==&quot;"/>
    <we:property name="Um0vDT1DIyRfMS1JdQEQHQAvDVkrXzwlVTEZCjAUQA==" value="&quot;RQRMTWIUCXcF&quot;"/>
    <we:property name="Um0vDT1DIyRfMS1JdQEQHQAvDVkrXzwlVTEZCjAUQQ==" value="&quot;RRRMTmIUCncG&quot;"/>
    <we:property name="Um0vDT1DIyRfMS1JdQEQHQAvDVkrXzwlVTEZCjAUQw==" value="&quot;RQIpXG0KdBJyZ3M=&quot;"/>
    <we:property name="Um0vDT1DIyRfMS1JdQEQHQAvDVkrXzwlVTEZCjAURA==" value="&quot;RQVMTA==&quot;"/>
    <we:property name="Um0vDT1DIyRfMS1JdQEQHQAvDVkrXzwlVTEZCjAURg==" value="&quot;RRJMTmIUBXcG&quot;"/>
    <we:property name="Um0vDT1DIyRfMS1JdQEQHQAvDVkrXzwlVTEZCjAURw==" value="&quot;RQRMTmIUHXcG&quot;"/>
    <we:property name="Um0vDT1DIyRfMS1JdQEQHQAvDVkrXzwlVTEZFDAUQA==" value="&quot;RQRMSWsKdAoUcnU=&quot;"/>
    <we:property name="Um0vDT1DIyRfMS1JdQEQHQAvDVkrXzwlVTEZFDAUQQ==" value="&quot;RRRMSWsKdAkUcnU=&quot;"/>
    <we:property name="Um0vDT1DIyRfMS1JdQEQHQAvDVkrXzwlVTEZFDAUQw==" value="&quot;RQIpXGkDandxAWJJaw==&quot;"/>
    <we:property name="Um0vDT1DIyRfMS1JdQEQHQAvDVkrXzwlVTEZFDAURA==" value="&quot;RQVMSWs=&quot;"/>
    <we:property name="Um0vDT1DIyRfMS1JdQEQHQAvDVkrXzwlVTEZFDAURg==" value="&quot;RRJMSWsKdAYUcnU=&quot;"/>
    <we:property name="Um0vDT1DIyRfMS1JdQEQHQAvDVkrXzwlVTEZFDAURw==" value="&quot;RQRMSWsKdB4UcnU=&quot;"/>
    <we:property name="Um0vDT1DIyRfMS1JdQEQHQAvDVkrXzwlVTEZFi0K" value="&quot;Vw==&quot;"/>
    <we:property name="Um0vDT1DIyRfMS1JdQEQHQAvDVkrXzwlVTEZFj0A" value="&quot;UA==&quot;"/>
    <we:property name="Um0vDT1DIyRfMS1JdQEQHQAvDVkrXzwlVTEZHTYA" value="&quot;LRM=&quot;"/>
    <we:property name="UniqueID" value="&quot;20230211674369016345&quot;"/>
    <we:property name="V20vDT1DIyRfMS1KdQoUHARiGxc0RjUhby0jHw==" value="&quot;UA==&quot;"/>
    <we:property name="V20vDT1DIyRfMS1KdQoUHARiGxc0RjUhby0zFQ==" value="&quot;Vw==&quot;"/>
    <we:property name="V20vDT1DIyRfMS1KdQoUHARiGxc0RjUhby8uC20=" value="&quot;RQRMSWsKdAoUcnU=&quot;"/>
    <we:property name="V20vDT1DIyRfMS1KdQoUHARiGxc0RjUhby8uC24=" value="&quot;RQIpXGkDandxAWJJaw==&quot;"/>
    <we:property name="V20vDT1DIyRfMS1KdQoUHARiGxc0RjUhby8uC2k=" value="&quot;RQVMSWs=&quot;"/>
    <we:property name="V20vDT1DIyRfMS1KdQoUHARiGxc0RjUhby8uC2o=" value="&quot;RQRMSWsKdB4UcnU=&quot;"/>
    <we:property name="V20vDT1DIyRfMS1KdQoUHARiGxc0RjUhby8uC2s=" value="&quot;RRJMSWsKdAYUcnU=&quot;"/>
    <we:property name="V20vDT1DIyRfMS1KdQoUHARiGxc0RjUhby8uC2w=" value="&quot;RRRMSWsKdAkUcnU=&quot;"/>
    <we:property name="V20vDT1DIyRfMS1KdQoUHARiGxc0RjUhbyYoHw==" value="&quot;LRM=&quot;"/>
    <we:property name="V20vDT1DIyRfMS1KdQoUHARiGxc0RjUhbzEjFG0=" value="&quot;QX1VWA==&quot;"/>
    <we:property name="V20vDT1DIyRfMS1KdQoUHARiGxc0RjUhbzEjFG4=" value="&quot;QX1VWA==&quot;"/>
    <we:property name="V20vDT1DIyRfMS1KdQoUHARiGxc0RjUhbzEjFGk=" value="&quot;QX5I&quot;"/>
    <we:property name="V20vDT1DIyRfMS1KdQoUHARiGxc0RjUhbzEjFGo=" value="&quot;QX9VWA==&quot;"/>
    <we:property name="V20vDT1DIyRfMS1KdQoUHARiGxc0RjUhbzEjFGs=" value="&quot;QX9VWA==&quot;"/>
    <we:property name="V20vDT1DIyRfMS1KdQoUHARiGxc0RjUhbzEjFGw=" value="&quot;QX9VWA==&quot;"/>
    <we:property name="V20vDT1DIyRfMS1KdQoUHARiGxc0RjUhbzEuC20=" value="&quot;RQRMTWIUCXcF&quot;"/>
    <we:property name="V20vDT1DIyRfMS1KdQoUHARiGxc0RjUhbzEuC24=" value="&quot;RQIpXG0KdBJyZ3M=&quot;"/>
    <we:property name="V20vDT1DIyRfMS1KdQoUHARiGxc0RjUhbzEuC2k=" value="&quot;RQVMTA==&quot;"/>
    <we:property name="V20vDT1DIyRfMS1KdQoUHARiGxc0RjUhbzEuC2o=" value="&quot;RQRMTmIUHXcG&quot;"/>
    <we:property name="V20vDT1DIyRfMS1KdQoUHARiGxc0RjUhbzEuC2s=" value="&quot;RRJMTmIUBXcG&quot;"/>
    <we:property name="V20vDT1DIyRfMS1KdQoUHARiGxc0RjUhbzEuC2w=" value="&quot;RRRMTmIUCncG&quot;"/>
    <we:property name="V20vDT1DIyRfMS1KdQoUHARiJRkgfTk9" value="&quot;Uw==&quot;"/>
    <we:property name="V20vDT1DIyRfMS1KdQoUHARiJxoy" value="&quot;RQFMSWs=&quot;"/>
    <we:property name="V20vDT1DIyRfMS1KdQoUHARiPhkqWTExXCY1" value="&quot;RQBMSW0KdBAUdH4=&quot;"/>
    <we:property name="V20vDT1DIyRfMS1KdQoUHARiPhkqWTExXCY1SA==" value="&quot;&quot;"/>
    <we:property name="V20vDT1DIyRfMS1KdQoUHARiPhkqWTExXCY1SQ==" value="&quot;&quot;"/>
    <we:property name="VG0vDT1DIyRfMS1JdQoUHARiGxc0RjUhby0jHw==" value="&quot;UA==&quot;"/>
    <we:property name="VG0vDT1DIyRfMS1JdQoUHARiGxc0RjUhby0zFQ==" value="&quot;Vw==&quot;"/>
    <we:property name="VG0vDT1DIyRfMS1JdQoUHARiGxc0RjUhby8uC20=" value="&quot;RQRMSWsKdAoUcnU=&quot;"/>
    <we:property name="VG0vDT1DIyRfMS1JdQoUHARiGxc0RjUhby8uC24=" value="&quot;RQIpXGkDandxAWJJaw==&quot;"/>
    <we:property name="VG0vDT1DIyRfMS1JdQoUHARiGxc0RjUhby8uC2k=" value="&quot;RQVMSWs=&quot;"/>
    <we:property name="VG0vDT1DIyRfMS1JdQoUHARiGxc0RjUhby8uC2o=" value="&quot;RQRMSWsKdB4UcnU=&quot;"/>
    <we:property name="VG0vDT1DIyRfMS1JdQoUHARiGxc0RjUhby8uC2s=" value="&quot;RRJMSWsKdAYUcnU=&quot;"/>
    <we:property name="VG0vDT1DIyRfMS1JdQoUHARiGxc0RjUhby8uC2w=" value="&quot;RRRMSWsKdAkUcnU=&quot;"/>
    <we:property name="VG0vDT1DIyRfMS1JdQoUHARiGxc0RjUhbyYoHw==" value="&quot;LRM=&quot;"/>
    <we:property name="VG0vDT1DIyRfMS1JdQoUHARiGxc0RjUhbzEjFG0=" value="&quot;QX1VWA==&quot;"/>
    <we:property name="VG0vDT1DIyRfMS1JdQoUHARiGxc0RjUhbzEjFG4=" value="&quot;QX1VWA==&quot;"/>
    <we:property name="VG0vDT1DIyRfMS1JdQoUHARiGxc0RjUhbzEjFGk=" value="&quot;QX5I&quot;"/>
    <we:property name="VG0vDT1DIyRfMS1JdQoUHARiGxc0RjUhbzEjFGo=" value="&quot;QX9VWA==&quot;"/>
    <we:property name="VG0vDT1DIyRfMS1JdQoUHARiGxc0RjUhbzEjFGs=" value="&quot;QX9VWA==&quot;"/>
    <we:property name="VG0vDT1DIyRfMS1JdQoUHARiGxc0RjUhbzEjFGw=" value="&quot;QX9VWA==&quot;"/>
    <we:property name="VG0vDT1DIyRfMS1JdQoUHARiGxc0RjUhbzEuC20=" value="&quot;RQRMTWIUCXcF&quot;"/>
    <we:property name="VG0vDT1DIyRfMS1JdQoUHARiGxc0RjUhbzEuC24=" value="&quot;RQIpXG0KdBJyZ3M=&quot;"/>
    <we:property name="VG0vDT1DIyRfMS1JdQoUHARiGxc0RjUhbzEuC2k=" value="&quot;RQVMTA==&quot;"/>
    <we:property name="VG0vDT1DIyRfMS1JdQoUHARiGxc0RjUhbzEuC2o=" value="&quot;RQRMTmIUHXcG&quot;"/>
    <we:property name="VG0vDT1DIyRfMS1JdQoUHARiGxc0RjUhbzEuC2s=" value="&quot;RRJMTmIUBXcG&quot;"/>
    <we:property name="VG0vDT1DIyRfMS1JdQoUHARiGxc0RjUhbzEuC2w=" value="&quot;RRRMTmIUCncG&quot;"/>
    <we:property name="VG0vDT1DIyRfMS1JdQoUHARiJRkgfTk9" value="&quot;Uw==&quot;"/>
    <we:property name="VG0vDT1DIyRfMS1JdQoUHARiJxoy" value="&quot;RQFMSWs=&quot;"/>
    <we:property name="VG0vDT1DIyRfMS1JdQoUHARiPhkqWTExXCY1" value="&quot;RQBMSW0KdBAUdH4=&quot;"/>
    <we:property name="VW0vDT1DIyRfMS1KdQEQHQAvDVkOUSI6USEqHSs=" value="&quot;RQBMSW0KdBAUdH4=&quot;"/>
    <we:property name="VW0vDT1DIyRfMS1KdQEQHQAvDVkVUSgeWS0=" value="&quot;Uw==&quot;"/>
    <we:property name="VW0vDT1DIyRfMS1KdQEQHQAvDVkXUjo=" value="&quot;RQFMSWs=&quot;"/>
    <we:property name="VW0vDT1DIyRfMS1KdQEQHQAvDVkrXzwlVTEZCj0LQA==" value="&quot;QX1VWA==&quot;"/>
    <we:property name="VW0vDT1DIyRfMS1KdQEQHQAvDVkrXzwlVTEZCj0LQQ==" value="&quot;QX9VWA==&quot;"/>
    <we:property name="VW0vDT1DIyRfMS1KdQEQHQAvDVkrXzwlVTEZCj0LQw==" value="&quot;QX1VWA==&quot;"/>
    <we:property name="VW0vDT1DIyRfMS1KdQEQHQAvDVkrXzwlVTEZCj0LRA==" value="&quot;QX5I&quot;"/>
    <we:property name="VW0vDT1DIyRfMS1KdQEQHQAvDVkrXzwlVTEZCj0LRg==" value="&quot;QX9VWA==&quot;"/>
    <we:property name="VW0vDT1DIyRfMS1KdQEQHQAvDVkrXzwlVTEZCj0LRw==" value="&quot;QX9VWA==&quot;"/>
    <we:property name="VW0vDT1DIyRfMS1KdQEQHQAvDVkrXzwlVTEZCjAUQA==" value="&quot;RQRMTWIUCXcF&quot;"/>
    <we:property name="VW0vDT1DIyRfMS1KdQEQHQAvDVkrXzwlVTEZCjAUQQ==" value="&quot;RRRMTmIUCncG&quot;"/>
    <we:property name="VW0vDT1DIyRfMS1KdQEQHQAvDVkrXzwlVTEZCjAUQw==" value="&quot;RQIpXG0KdBJyZ3M=&quot;"/>
    <we:property name="VW0vDT1DIyRfMS1KdQEQHQAvDVkrXzwlVTEZCjAURA==" value="&quot;RQVMTA==&quot;"/>
    <we:property name="VW0vDT1DIyRfMS1KdQEQHQAvDVkrXzwlVTEZCjAURg==" value="&quot;RRJMTmIUBXcG&quot;"/>
    <we:property name="VW0vDT1DIyRfMS1KdQEQHQAvDVkrXzwlVTEZCjAURw==" value="&quot;RQRMTmIUHXcG&quot;"/>
    <we:property name="VW0vDT1DIyRfMS1KdQEQHQAvDVkrXzwlVTEZFDAUQA==" value="&quot;RQRMSWsKdAoUcnU=&quot;"/>
    <we:property name="VW0vDT1DIyRfMS1KdQEQHQAvDVkrXzwlVTEZFDAUQQ==" value="&quot;RRRMSWsKdAkUcnU=&quot;"/>
    <we:property name="VW0vDT1DIyRfMS1KdQEQHQAvDVkrXzwlVTEZFDAUQw==" value="&quot;RQIpXGkDandxAWJJaw==&quot;"/>
    <we:property name="VW0vDT1DIyRfMS1KdQEQHQAvDVkrXzwlVTEZFDAURA==" value="&quot;RQVMSWs=&quot;"/>
    <we:property name="VW0vDT1DIyRfMS1KdQEQHQAvDVkrXzwlVTEZFDAURg==" value="&quot;RRJMSWsKdAYUcnU=&quot;"/>
    <we:property name="VW0vDT1DIyRfMS1KdQEQHQAvDVkrXzwlVTEZFDAURw==" value="&quot;RQRMSWsKdB4UcnU=&quot;"/>
    <we:property name="VW0vDT1DIyRfMS1KdQEQHQAvDVkrXzwlVTEZFi0K" value="&quot;Vw==&quot;"/>
    <we:property name="VW0vDT1DIyRfMS1KdQEQHQAvDVkrXzwlVTEZFj0A" value="&quot;UA==&quot;"/>
    <we:property name="VW0vDT1DIyRfMS1KdQEQHQAvDVkrXzwlVTEZHTYA" value="&quot;LRM=&quot;"/>
  </we:properties>
  <we:bindings>
    <we:binding id="refEdit" type="matrix" appref="{83903826-F02B-6E48-9468-17BAA8FEFC25}"/>
    <we:binding id="Var0" type="matrix" appref="{BDED9F0B-B8C9-8648-B989-E0A097EF5084}"/>
    <we:binding id="Obj" type="matrix" appref="{9A628998-65DB-B947-9990-5B190FF4D3F8}"/>
    <we:binding id="Worker" type="matrix" appref="{A129C445-651F-9445-B0C5-E2722C3CA9EE}"/>
    <we:binding id="Var$C$15:$C$78" type="matrix" appref="{011A2D5C-AD95-1A47-A0BE-9B0AC14E37D1}"/>
  </we:bindings>
  <we:snapshot xmlns:r="http://schemas.openxmlformats.org/officeDocument/2006/relationships"/>
</we:webextension>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7.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0.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illiam.masters@tufts.edu" TargetMode="External"/></Relationships>
</file>

<file path=xl/worksheets/_rels/sheet2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pastyle.apa.org/style-grammar-guidelines/tables-figur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sheetPr>
  <dimension ref="A1:Z99"/>
  <sheetViews>
    <sheetView topLeftCell="A44" zoomScale="70" zoomScaleNormal="70" workbookViewId="0">
      <pane xSplit="1" topLeftCell="B1" activePane="topRight" state="frozen"/>
      <selection activeCell="J30" sqref="J30"/>
      <selection pane="topRight" activeCell="C3" sqref="C3:C87"/>
    </sheetView>
  </sheetViews>
  <sheetFormatPr defaultColWidth="10.875" defaultRowHeight="15.75" x14ac:dyDescent="0.25"/>
  <cols>
    <col min="1" max="1" width="34.625" customWidth="1"/>
    <col min="2" max="2" width="10.875" style="73"/>
    <col min="4" max="4" width="15" customWidth="1"/>
    <col min="5" max="5" width="15" style="74" customWidth="1"/>
    <col min="8" max="8" width="10.875" customWidth="1"/>
    <col min="9" max="9" width="13.375" customWidth="1"/>
  </cols>
  <sheetData>
    <row r="1" spans="1:26" x14ac:dyDescent="0.25">
      <c r="F1" s="277" t="s">
        <v>154</v>
      </c>
      <c r="G1" s="277"/>
      <c r="H1" s="277"/>
      <c r="I1" s="277"/>
      <c r="J1" s="277"/>
      <c r="K1" s="277"/>
      <c r="L1" s="277"/>
      <c r="M1" s="277"/>
      <c r="N1" s="277"/>
      <c r="O1" s="277"/>
      <c r="P1" s="277"/>
      <c r="Q1" s="277"/>
      <c r="R1" s="277"/>
      <c r="S1" s="277"/>
      <c r="T1" s="277"/>
      <c r="U1" s="277"/>
      <c r="V1" s="277"/>
      <c r="W1" s="277"/>
      <c r="X1" s="277"/>
      <c r="Y1" s="277"/>
    </row>
    <row r="2" spans="1:26" s="62" customFormat="1" ht="47.25" x14ac:dyDescent="0.25">
      <c r="A2" s="62" t="s">
        <v>155</v>
      </c>
      <c r="B2" s="75" t="s">
        <v>156</v>
      </c>
      <c r="C2" s="62" t="s">
        <v>157</v>
      </c>
      <c r="D2" s="62" t="s">
        <v>158</v>
      </c>
      <c r="E2" s="76" t="s">
        <v>159</v>
      </c>
      <c r="F2" s="62" t="s">
        <v>2</v>
      </c>
      <c r="G2" s="62" t="s">
        <v>3</v>
      </c>
      <c r="H2" s="62" t="s">
        <v>4</v>
      </c>
      <c r="I2" s="62" t="s">
        <v>5</v>
      </c>
      <c r="J2" s="62" t="s">
        <v>6</v>
      </c>
      <c r="K2" s="62" t="s">
        <v>7</v>
      </c>
      <c r="L2" s="62" t="s">
        <v>8</v>
      </c>
      <c r="M2" s="62" t="s">
        <v>9</v>
      </c>
      <c r="N2" s="62" t="s">
        <v>10</v>
      </c>
      <c r="O2" s="62" t="s">
        <v>11</v>
      </c>
      <c r="P2" s="62" t="s">
        <v>12</v>
      </c>
      <c r="Q2" s="62" t="s">
        <v>13</v>
      </c>
      <c r="R2" s="62" t="s">
        <v>14</v>
      </c>
      <c r="S2" s="62" t="s">
        <v>15</v>
      </c>
      <c r="T2" s="62" t="s">
        <v>16</v>
      </c>
      <c r="U2" s="62" t="s">
        <v>17</v>
      </c>
      <c r="V2" s="62" t="s">
        <v>18</v>
      </c>
      <c r="W2" s="62" t="s">
        <v>19</v>
      </c>
      <c r="X2" s="62" t="s">
        <v>20</v>
      </c>
      <c r="Y2" s="62" t="s">
        <v>21</v>
      </c>
      <c r="Z2" s="62" t="s">
        <v>160</v>
      </c>
    </row>
    <row r="3" spans="1:26" x14ac:dyDescent="0.25">
      <c r="A3" t="s">
        <v>24</v>
      </c>
      <c r="B3" s="73">
        <v>5.39</v>
      </c>
      <c r="C3" t="s">
        <v>161</v>
      </c>
      <c r="D3" t="s">
        <v>25</v>
      </c>
      <c r="E3" s="74">
        <v>113</v>
      </c>
      <c r="F3">
        <v>308</v>
      </c>
      <c r="G3">
        <v>30.6</v>
      </c>
      <c r="H3">
        <v>19.670000000000002</v>
      </c>
      <c r="I3">
        <v>0</v>
      </c>
      <c r="J3">
        <v>3</v>
      </c>
      <c r="K3">
        <v>0</v>
      </c>
      <c r="L3">
        <v>0</v>
      </c>
      <c r="M3">
        <v>0.48499999999999999</v>
      </c>
      <c r="N3">
        <v>0.14000000000000001</v>
      </c>
      <c r="O3">
        <v>1.8</v>
      </c>
      <c r="P3">
        <v>5.0999999999999997E-2</v>
      </c>
      <c r="Q3">
        <v>3.17</v>
      </c>
      <c r="R3">
        <v>12</v>
      </c>
      <c r="S3">
        <v>6.6079999999999997</v>
      </c>
      <c r="T3">
        <v>32</v>
      </c>
      <c r="U3">
        <v>3.15</v>
      </c>
      <c r="V3">
        <v>26</v>
      </c>
      <c r="W3">
        <v>431</v>
      </c>
      <c r="X3">
        <v>103</v>
      </c>
      <c r="Y3">
        <v>7.25</v>
      </c>
      <c r="Z3" s="77">
        <v>1.1189</v>
      </c>
    </row>
    <row r="4" spans="1:26" x14ac:dyDescent="0.25">
      <c r="A4" t="s">
        <v>26</v>
      </c>
      <c r="B4" s="73">
        <v>3.29</v>
      </c>
      <c r="C4" t="s">
        <v>162</v>
      </c>
      <c r="D4" t="s">
        <v>163</v>
      </c>
      <c r="E4" s="74">
        <v>113</v>
      </c>
      <c r="F4">
        <v>216</v>
      </c>
      <c r="G4">
        <v>26.39</v>
      </c>
      <c r="H4">
        <v>11.47</v>
      </c>
      <c r="I4">
        <v>0</v>
      </c>
      <c r="J4">
        <v>14</v>
      </c>
      <c r="K4">
        <v>0</v>
      </c>
      <c r="L4">
        <v>0.1</v>
      </c>
      <c r="M4">
        <v>0.433</v>
      </c>
      <c r="N4">
        <v>0.21</v>
      </c>
      <c r="O4">
        <v>3.6</v>
      </c>
      <c r="P4">
        <v>0.105</v>
      </c>
      <c r="Q4">
        <v>0.44</v>
      </c>
      <c r="R4">
        <v>5</v>
      </c>
      <c r="S4">
        <v>6.1050000000000004</v>
      </c>
      <c r="T4">
        <v>12</v>
      </c>
      <c r="U4">
        <v>1.25</v>
      </c>
      <c r="V4">
        <v>25</v>
      </c>
      <c r="W4">
        <v>279</v>
      </c>
      <c r="X4">
        <v>139</v>
      </c>
      <c r="Y4">
        <v>2.67</v>
      </c>
      <c r="Z4" s="77">
        <v>0.54600000000000004</v>
      </c>
    </row>
    <row r="5" spans="1:26" x14ac:dyDescent="0.25">
      <c r="A5" t="s">
        <v>27</v>
      </c>
      <c r="B5" s="73">
        <v>1.49</v>
      </c>
      <c r="C5" t="s">
        <v>164</v>
      </c>
      <c r="D5" t="s">
        <v>28</v>
      </c>
      <c r="E5" s="74">
        <v>180</v>
      </c>
      <c r="F5">
        <v>162</v>
      </c>
      <c r="G5">
        <v>3.62</v>
      </c>
      <c r="H5">
        <v>0.27</v>
      </c>
      <c r="I5">
        <v>37.28</v>
      </c>
      <c r="J5">
        <v>1730</v>
      </c>
      <c r="K5">
        <v>35.299999999999997</v>
      </c>
      <c r="L5">
        <v>0</v>
      </c>
      <c r="M5">
        <v>0.51500000000000001</v>
      </c>
      <c r="N5">
        <v>1.28</v>
      </c>
      <c r="O5">
        <v>4.0999999999999996</v>
      </c>
      <c r="P5">
        <v>0.193</v>
      </c>
      <c r="Q5">
        <v>0</v>
      </c>
      <c r="R5">
        <v>11</v>
      </c>
      <c r="S5">
        <v>2.677</v>
      </c>
      <c r="T5">
        <v>68</v>
      </c>
      <c r="U5">
        <v>1.24</v>
      </c>
      <c r="V5">
        <v>49</v>
      </c>
      <c r="W5">
        <v>855</v>
      </c>
      <c r="X5">
        <v>65</v>
      </c>
      <c r="Y5">
        <v>0.57999999999999996</v>
      </c>
      <c r="Z5" s="77">
        <v>1.49</v>
      </c>
    </row>
    <row r="6" spans="1:26" x14ac:dyDescent="0.25">
      <c r="A6" t="s">
        <v>29</v>
      </c>
      <c r="B6" s="73">
        <v>2.69</v>
      </c>
      <c r="C6" t="s">
        <v>165</v>
      </c>
      <c r="D6" t="s">
        <v>30</v>
      </c>
      <c r="E6" s="74">
        <v>50.5</v>
      </c>
      <c r="F6">
        <v>62</v>
      </c>
      <c r="G6">
        <v>1.38</v>
      </c>
      <c r="H6">
        <v>0.49</v>
      </c>
      <c r="I6">
        <v>12.92</v>
      </c>
      <c r="J6">
        <v>0</v>
      </c>
      <c r="K6">
        <v>0</v>
      </c>
      <c r="L6">
        <v>0</v>
      </c>
      <c r="M6">
        <v>6.2E-2</v>
      </c>
      <c r="N6">
        <v>0.09</v>
      </c>
      <c r="O6">
        <v>0.1</v>
      </c>
      <c r="P6">
        <v>0.09</v>
      </c>
      <c r="Q6">
        <v>0</v>
      </c>
      <c r="R6">
        <v>5</v>
      </c>
      <c r="S6">
        <v>1.2929999999999999</v>
      </c>
      <c r="T6">
        <v>2</v>
      </c>
      <c r="U6">
        <v>0.28000000000000003</v>
      </c>
      <c r="V6">
        <v>20</v>
      </c>
      <c r="W6">
        <v>43</v>
      </c>
      <c r="X6">
        <v>2</v>
      </c>
      <c r="Y6">
        <v>0.36</v>
      </c>
      <c r="Z6" s="77">
        <v>0.1497</v>
      </c>
    </row>
    <row r="7" spans="1:26" x14ac:dyDescent="0.25">
      <c r="A7" t="s">
        <v>31</v>
      </c>
      <c r="B7" s="73">
        <v>1.99</v>
      </c>
      <c r="C7" t="s">
        <v>165</v>
      </c>
      <c r="D7" t="s">
        <v>30</v>
      </c>
      <c r="E7" s="74">
        <v>39.5</v>
      </c>
      <c r="F7">
        <v>51</v>
      </c>
      <c r="G7">
        <v>1.06</v>
      </c>
      <c r="H7">
        <v>0.11</v>
      </c>
      <c r="I7">
        <v>11.13</v>
      </c>
      <c r="J7">
        <v>0</v>
      </c>
      <c r="K7">
        <v>0</v>
      </c>
      <c r="L7">
        <v>0</v>
      </c>
      <c r="M7">
        <v>3.6999999999999998E-2</v>
      </c>
      <c r="N7">
        <v>0.02</v>
      </c>
      <c r="O7">
        <v>0</v>
      </c>
      <c r="P7">
        <v>6.4000000000000001E-2</v>
      </c>
      <c r="Q7">
        <v>0</v>
      </c>
      <c r="R7">
        <v>38</v>
      </c>
      <c r="S7">
        <v>0.58299999999999996</v>
      </c>
      <c r="T7">
        <v>4</v>
      </c>
      <c r="U7">
        <v>0.47</v>
      </c>
      <c r="V7">
        <v>5</v>
      </c>
      <c r="W7">
        <v>14</v>
      </c>
      <c r="X7">
        <v>0</v>
      </c>
      <c r="Y7">
        <v>0.19</v>
      </c>
      <c r="Z7" s="77">
        <v>8.6699999999999999E-2</v>
      </c>
    </row>
    <row r="8" spans="1:26" x14ac:dyDescent="0.25">
      <c r="A8" t="s">
        <v>32</v>
      </c>
      <c r="B8" s="73">
        <v>3.99</v>
      </c>
      <c r="C8" t="s">
        <v>165</v>
      </c>
      <c r="D8" t="s">
        <v>33</v>
      </c>
      <c r="E8" s="74">
        <v>245</v>
      </c>
      <c r="F8">
        <v>145</v>
      </c>
      <c r="G8">
        <v>24.97</v>
      </c>
      <c r="H8">
        <v>0.96</v>
      </c>
      <c r="I8">
        <v>5.41</v>
      </c>
      <c r="J8">
        <v>2</v>
      </c>
      <c r="K8">
        <v>0</v>
      </c>
      <c r="L8">
        <v>0</v>
      </c>
      <c r="M8">
        <v>0.154</v>
      </c>
      <c r="N8">
        <v>0.02</v>
      </c>
      <c r="O8">
        <v>0</v>
      </c>
      <c r="P8">
        <v>5.6000000000000001E-2</v>
      </c>
      <c r="Q8">
        <v>1.84</v>
      </c>
      <c r="R8">
        <v>17</v>
      </c>
      <c r="S8">
        <v>0.51</v>
      </c>
      <c r="T8">
        <v>270</v>
      </c>
      <c r="U8">
        <v>0.17</v>
      </c>
      <c r="V8">
        <v>27</v>
      </c>
      <c r="W8">
        <v>345</v>
      </c>
      <c r="X8">
        <v>88</v>
      </c>
      <c r="Y8">
        <v>1.27</v>
      </c>
      <c r="Z8" s="77">
        <v>1.0778000000000001</v>
      </c>
    </row>
    <row r="9" spans="1:26" x14ac:dyDescent="0.25">
      <c r="A9" t="s">
        <v>34</v>
      </c>
      <c r="B9" s="73">
        <v>2</v>
      </c>
      <c r="C9" t="s">
        <v>165</v>
      </c>
      <c r="D9" t="s">
        <v>33</v>
      </c>
      <c r="E9" s="74">
        <v>245</v>
      </c>
      <c r="F9">
        <v>154</v>
      </c>
      <c r="G9">
        <v>12.86</v>
      </c>
      <c r="H9">
        <v>3.8</v>
      </c>
      <c r="I9">
        <v>17.25</v>
      </c>
      <c r="J9">
        <v>34</v>
      </c>
      <c r="K9">
        <v>2</v>
      </c>
      <c r="L9">
        <v>3</v>
      </c>
      <c r="M9">
        <v>0.12</v>
      </c>
      <c r="N9">
        <v>7.0000000000000007E-2</v>
      </c>
      <c r="O9">
        <v>0.5</v>
      </c>
      <c r="P9">
        <v>0.108</v>
      </c>
      <c r="Q9">
        <v>1.37</v>
      </c>
      <c r="R9">
        <v>27</v>
      </c>
      <c r="S9">
        <v>0.27900000000000003</v>
      </c>
      <c r="T9">
        <v>448</v>
      </c>
      <c r="U9">
        <v>0.2</v>
      </c>
      <c r="V9">
        <v>42</v>
      </c>
      <c r="W9">
        <v>573</v>
      </c>
      <c r="X9">
        <v>172</v>
      </c>
      <c r="Y9">
        <v>2.1800000000000002</v>
      </c>
      <c r="Z9" s="77">
        <v>0.54</v>
      </c>
    </row>
    <row r="10" spans="1:26" x14ac:dyDescent="0.25">
      <c r="A10" t="s">
        <v>35</v>
      </c>
      <c r="B10" s="73">
        <v>1.99</v>
      </c>
      <c r="C10" t="s">
        <v>166</v>
      </c>
      <c r="D10" t="s">
        <v>36</v>
      </c>
      <c r="E10" s="74">
        <v>118</v>
      </c>
      <c r="F10">
        <v>105</v>
      </c>
      <c r="G10">
        <v>1.29</v>
      </c>
      <c r="H10">
        <v>0.39</v>
      </c>
      <c r="I10">
        <v>26.95</v>
      </c>
      <c r="J10">
        <v>4</v>
      </c>
      <c r="K10">
        <v>10.3</v>
      </c>
      <c r="L10">
        <v>0</v>
      </c>
      <c r="M10">
        <v>0.433</v>
      </c>
      <c r="N10">
        <v>0.12</v>
      </c>
      <c r="O10">
        <v>0.6</v>
      </c>
      <c r="P10">
        <v>3.6999999999999998E-2</v>
      </c>
      <c r="Q10">
        <v>0</v>
      </c>
      <c r="R10">
        <v>24</v>
      </c>
      <c r="S10">
        <v>0.78500000000000003</v>
      </c>
      <c r="T10">
        <v>6</v>
      </c>
      <c r="U10">
        <v>0.31</v>
      </c>
      <c r="V10">
        <v>32</v>
      </c>
      <c r="W10">
        <v>422</v>
      </c>
      <c r="X10">
        <v>1</v>
      </c>
      <c r="Y10">
        <v>0.18</v>
      </c>
      <c r="Z10" s="77">
        <v>0.39800000000000002</v>
      </c>
    </row>
    <row r="11" spans="1:26" x14ac:dyDescent="0.25">
      <c r="A11" t="s">
        <v>37</v>
      </c>
      <c r="B11" s="73">
        <v>3.99</v>
      </c>
      <c r="C11" t="s">
        <v>165</v>
      </c>
      <c r="D11" t="s">
        <v>38</v>
      </c>
      <c r="E11" s="74">
        <v>260</v>
      </c>
      <c r="F11">
        <v>73</v>
      </c>
      <c r="G11">
        <v>4.9400000000000004</v>
      </c>
      <c r="H11">
        <v>1.04</v>
      </c>
      <c r="I11">
        <v>14.64</v>
      </c>
      <c r="J11">
        <v>1771</v>
      </c>
      <c r="K11">
        <v>106.6</v>
      </c>
      <c r="L11">
        <v>0</v>
      </c>
      <c r="M11">
        <v>0.39500000000000002</v>
      </c>
      <c r="N11">
        <v>2.21</v>
      </c>
      <c r="O11">
        <v>2124.1999999999998</v>
      </c>
      <c r="P11">
        <v>0.13800000000000001</v>
      </c>
      <c r="Q11">
        <v>0</v>
      </c>
      <c r="R11">
        <v>34</v>
      </c>
      <c r="S11">
        <v>1.3</v>
      </c>
      <c r="T11">
        <v>187</v>
      </c>
      <c r="U11">
        <v>2.34</v>
      </c>
      <c r="V11">
        <v>47</v>
      </c>
      <c r="W11">
        <v>593</v>
      </c>
      <c r="X11">
        <v>60</v>
      </c>
      <c r="Y11">
        <v>0.62</v>
      </c>
      <c r="Z11" s="77">
        <v>1.14378</v>
      </c>
    </row>
    <row r="12" spans="1:26" x14ac:dyDescent="0.25">
      <c r="A12" t="s">
        <v>39</v>
      </c>
      <c r="B12" s="73">
        <v>0.69</v>
      </c>
      <c r="C12" t="s">
        <v>167</v>
      </c>
      <c r="D12" t="s">
        <v>40</v>
      </c>
      <c r="E12" s="74">
        <v>143</v>
      </c>
      <c r="F12">
        <v>33</v>
      </c>
      <c r="G12">
        <v>4.03</v>
      </c>
      <c r="H12">
        <v>0.72</v>
      </c>
      <c r="I12">
        <v>4.87</v>
      </c>
      <c r="J12">
        <v>703</v>
      </c>
      <c r="K12">
        <v>20.5</v>
      </c>
      <c r="L12">
        <v>0</v>
      </c>
      <c r="M12">
        <v>0.14299999999999999</v>
      </c>
      <c r="N12">
        <v>2.78</v>
      </c>
      <c r="O12">
        <v>661.8</v>
      </c>
      <c r="P12">
        <v>2.3E-2</v>
      </c>
      <c r="Q12">
        <v>0</v>
      </c>
      <c r="R12">
        <v>141</v>
      </c>
      <c r="S12">
        <v>0.55600000000000005</v>
      </c>
      <c r="T12">
        <v>182</v>
      </c>
      <c r="U12">
        <v>3.3</v>
      </c>
      <c r="V12">
        <v>109</v>
      </c>
      <c r="W12">
        <v>496</v>
      </c>
      <c r="X12">
        <v>462</v>
      </c>
      <c r="Y12">
        <v>0.66</v>
      </c>
      <c r="Z12" s="77">
        <v>0.2576</v>
      </c>
    </row>
    <row r="13" spans="1:26" x14ac:dyDescent="0.25">
      <c r="A13" t="s">
        <v>41</v>
      </c>
      <c r="B13" s="73">
        <v>1.89</v>
      </c>
      <c r="C13" t="s">
        <v>168</v>
      </c>
      <c r="D13" t="s">
        <v>42</v>
      </c>
      <c r="E13" s="74">
        <v>49.5</v>
      </c>
      <c r="F13">
        <v>57</v>
      </c>
      <c r="G13">
        <v>4.46</v>
      </c>
      <c r="H13">
        <v>0.19</v>
      </c>
      <c r="I13">
        <v>9.9600000000000009</v>
      </c>
      <c r="J13">
        <v>0</v>
      </c>
      <c r="K13">
        <v>0.7</v>
      </c>
      <c r="L13">
        <v>0</v>
      </c>
      <c r="M13">
        <v>8.7999999999999995E-2</v>
      </c>
      <c r="N13">
        <v>0.05</v>
      </c>
      <c r="O13">
        <v>0.8</v>
      </c>
      <c r="P13">
        <v>8.4000000000000005E-2</v>
      </c>
      <c r="Q13">
        <v>0</v>
      </c>
      <c r="R13">
        <v>90</v>
      </c>
      <c r="S13">
        <v>0.52500000000000002</v>
      </c>
      <c r="T13">
        <v>9</v>
      </c>
      <c r="U13">
        <v>1.65</v>
      </c>
      <c r="V13">
        <v>18</v>
      </c>
      <c r="W13">
        <v>183</v>
      </c>
      <c r="X13">
        <v>1</v>
      </c>
      <c r="Y13">
        <v>0.63</v>
      </c>
      <c r="Z13" s="77">
        <v>0.20599999999999999</v>
      </c>
    </row>
    <row r="14" spans="1:26" x14ac:dyDescent="0.25">
      <c r="A14" t="s">
        <v>43</v>
      </c>
      <c r="B14" s="73">
        <v>0.79</v>
      </c>
      <c r="C14" t="s">
        <v>169</v>
      </c>
      <c r="D14" t="s">
        <v>44</v>
      </c>
      <c r="E14" s="74">
        <v>76</v>
      </c>
      <c r="F14">
        <v>105</v>
      </c>
      <c r="G14">
        <v>5.35</v>
      </c>
      <c r="H14">
        <v>1.88</v>
      </c>
      <c r="I14">
        <v>17.38</v>
      </c>
      <c r="J14">
        <v>1</v>
      </c>
      <c r="K14">
        <v>0.1</v>
      </c>
      <c r="L14">
        <v>0</v>
      </c>
      <c r="M14">
        <v>8.7999999999999995E-2</v>
      </c>
      <c r="N14">
        <v>0.22</v>
      </c>
      <c r="O14">
        <v>2.6</v>
      </c>
      <c r="P14">
        <v>1.9E-2</v>
      </c>
      <c r="Q14">
        <v>0</v>
      </c>
      <c r="R14">
        <v>31</v>
      </c>
      <c r="S14">
        <v>9.5000000000000001E-2</v>
      </c>
      <c r="T14">
        <v>33</v>
      </c>
      <c r="U14">
        <v>0.74</v>
      </c>
      <c r="V14">
        <v>18</v>
      </c>
      <c r="W14">
        <v>83</v>
      </c>
      <c r="X14">
        <v>161</v>
      </c>
      <c r="Y14">
        <v>0.45</v>
      </c>
      <c r="Z14" s="77">
        <v>0.136765</v>
      </c>
    </row>
    <row r="15" spans="1:26" x14ac:dyDescent="0.25">
      <c r="A15" t="s">
        <v>45</v>
      </c>
      <c r="B15" s="73">
        <v>1.89</v>
      </c>
      <c r="C15" t="s">
        <v>170</v>
      </c>
      <c r="D15" t="s">
        <v>46</v>
      </c>
      <c r="E15" s="74">
        <v>50</v>
      </c>
      <c r="F15">
        <v>72</v>
      </c>
      <c r="G15">
        <v>6.28</v>
      </c>
      <c r="H15">
        <v>4.75</v>
      </c>
      <c r="I15">
        <v>0.36</v>
      </c>
      <c r="J15">
        <v>80</v>
      </c>
      <c r="K15">
        <v>0</v>
      </c>
      <c r="L15">
        <v>1</v>
      </c>
      <c r="M15">
        <v>8.5000000000000006E-2</v>
      </c>
      <c r="N15">
        <v>0.53</v>
      </c>
      <c r="O15">
        <v>0.1</v>
      </c>
      <c r="P15">
        <v>0.02</v>
      </c>
      <c r="Q15">
        <v>0.45</v>
      </c>
      <c r="R15">
        <v>24</v>
      </c>
      <c r="S15">
        <v>3.6999999999999998E-2</v>
      </c>
      <c r="T15">
        <v>28</v>
      </c>
      <c r="U15">
        <v>0.88</v>
      </c>
      <c r="V15">
        <v>6</v>
      </c>
      <c r="W15">
        <v>69</v>
      </c>
      <c r="X15">
        <v>71</v>
      </c>
      <c r="Y15">
        <v>0.65</v>
      </c>
      <c r="Z15" s="77">
        <v>0.1575</v>
      </c>
    </row>
    <row r="16" spans="1:26" x14ac:dyDescent="0.25">
      <c r="A16" t="s">
        <v>47</v>
      </c>
      <c r="B16" s="73">
        <v>2.99</v>
      </c>
      <c r="C16" t="s">
        <v>171</v>
      </c>
      <c r="D16" t="s">
        <v>48</v>
      </c>
      <c r="E16" s="74">
        <v>38</v>
      </c>
      <c r="F16">
        <v>109</v>
      </c>
      <c r="G16">
        <v>5.52</v>
      </c>
      <c r="H16">
        <v>1.75</v>
      </c>
      <c r="I16">
        <v>17.899999999999999</v>
      </c>
      <c r="J16">
        <v>0</v>
      </c>
      <c r="K16">
        <v>0</v>
      </c>
      <c r="L16">
        <v>0</v>
      </c>
      <c r="M16">
        <v>0.109</v>
      </c>
      <c r="N16">
        <v>0.15</v>
      </c>
      <c r="O16">
        <v>0.6</v>
      </c>
      <c r="P16">
        <v>9.1999999999999998E-2</v>
      </c>
      <c r="Q16">
        <v>0</v>
      </c>
      <c r="R16">
        <v>27</v>
      </c>
      <c r="S16">
        <v>1.67</v>
      </c>
      <c r="T16">
        <v>42</v>
      </c>
      <c r="U16">
        <v>1.03</v>
      </c>
      <c r="V16">
        <v>32</v>
      </c>
      <c r="W16">
        <v>95</v>
      </c>
      <c r="X16">
        <v>157</v>
      </c>
      <c r="Y16">
        <v>0.7</v>
      </c>
      <c r="Z16" s="77">
        <v>0.16708000000000001</v>
      </c>
    </row>
    <row r="17" spans="1:26" x14ac:dyDescent="0.25">
      <c r="A17" t="s">
        <v>49</v>
      </c>
      <c r="B17" s="73">
        <v>2.19</v>
      </c>
      <c r="C17" t="s">
        <v>172</v>
      </c>
      <c r="D17" t="s">
        <v>50</v>
      </c>
      <c r="E17" s="74">
        <v>36</v>
      </c>
      <c r="F17">
        <v>187</v>
      </c>
      <c r="G17">
        <v>9.32</v>
      </c>
      <c r="H17">
        <v>12.24</v>
      </c>
      <c r="I17">
        <v>12.83</v>
      </c>
      <c r="J17">
        <v>0</v>
      </c>
      <c r="K17">
        <v>0</v>
      </c>
      <c r="L17">
        <v>0</v>
      </c>
      <c r="M17">
        <v>0.112</v>
      </c>
      <c r="N17">
        <v>3.35</v>
      </c>
      <c r="O17">
        <v>0.2</v>
      </c>
      <c r="P17">
        <v>9.7000000000000003E-2</v>
      </c>
      <c r="Q17">
        <v>0</v>
      </c>
      <c r="R17">
        <v>22</v>
      </c>
      <c r="S17">
        <v>5.2560000000000002</v>
      </c>
      <c r="T17">
        <v>13</v>
      </c>
      <c r="U17">
        <v>0.68</v>
      </c>
      <c r="V17">
        <v>61</v>
      </c>
      <c r="W17">
        <v>241</v>
      </c>
      <c r="X17">
        <v>194</v>
      </c>
      <c r="Y17">
        <v>1.01</v>
      </c>
      <c r="Z17" s="77">
        <v>0.1706</v>
      </c>
    </row>
    <row r="18" spans="1:26" x14ac:dyDescent="0.25">
      <c r="A18" t="s">
        <v>51</v>
      </c>
      <c r="B18" s="73">
        <v>2.19</v>
      </c>
      <c r="C18" t="s">
        <v>172</v>
      </c>
      <c r="D18" t="s">
        <v>50</v>
      </c>
      <c r="E18" s="74">
        <v>32</v>
      </c>
      <c r="F18">
        <v>188</v>
      </c>
      <c r="G18">
        <v>7.7</v>
      </c>
      <c r="H18">
        <v>15.98</v>
      </c>
      <c r="I18">
        <v>6.9</v>
      </c>
      <c r="J18">
        <v>0</v>
      </c>
      <c r="K18">
        <v>0</v>
      </c>
      <c r="L18">
        <v>0</v>
      </c>
      <c r="M18">
        <v>0.13400000000000001</v>
      </c>
      <c r="N18">
        <v>2.02</v>
      </c>
      <c r="O18">
        <v>0.2</v>
      </c>
      <c r="P18">
        <v>3.4000000000000002E-2</v>
      </c>
      <c r="Q18">
        <v>0</v>
      </c>
      <c r="R18">
        <v>29</v>
      </c>
      <c r="S18">
        <v>4.383</v>
      </c>
      <c r="T18">
        <v>14</v>
      </c>
      <c r="U18">
        <v>0.61</v>
      </c>
      <c r="V18">
        <v>51</v>
      </c>
      <c r="W18">
        <v>238</v>
      </c>
      <c r="X18">
        <v>156</v>
      </c>
      <c r="Y18">
        <v>0.89</v>
      </c>
      <c r="Z18" s="77">
        <v>0.15168899999999999</v>
      </c>
    </row>
    <row r="19" spans="1:26" x14ac:dyDescent="0.25">
      <c r="A19" t="s">
        <v>52</v>
      </c>
      <c r="B19" s="73">
        <v>1.59</v>
      </c>
      <c r="C19" t="s">
        <v>168</v>
      </c>
      <c r="D19" t="s">
        <v>44</v>
      </c>
      <c r="E19" s="74">
        <v>92</v>
      </c>
      <c r="F19">
        <v>26</v>
      </c>
      <c r="G19">
        <v>2.85</v>
      </c>
      <c r="H19">
        <v>0.1</v>
      </c>
      <c r="I19">
        <v>4.93</v>
      </c>
      <c r="J19">
        <v>47</v>
      </c>
      <c r="K19">
        <v>36.9</v>
      </c>
      <c r="L19">
        <v>0</v>
      </c>
      <c r="M19">
        <v>0.12</v>
      </c>
      <c r="N19">
        <v>1.21</v>
      </c>
      <c r="O19">
        <v>81.099999999999994</v>
      </c>
      <c r="P19">
        <v>5.0999999999999997E-2</v>
      </c>
      <c r="Q19">
        <v>0</v>
      </c>
      <c r="R19">
        <v>28</v>
      </c>
      <c r="S19">
        <v>0.42099999999999999</v>
      </c>
      <c r="T19">
        <v>47</v>
      </c>
      <c r="U19">
        <v>0.56000000000000005</v>
      </c>
      <c r="V19">
        <v>18</v>
      </c>
      <c r="W19">
        <v>166</v>
      </c>
      <c r="X19">
        <v>22</v>
      </c>
      <c r="Y19">
        <v>0.28000000000000003</v>
      </c>
      <c r="Z19" s="77">
        <v>0.32219999999999999</v>
      </c>
    </row>
    <row r="20" spans="1:26" x14ac:dyDescent="0.25">
      <c r="A20" t="s">
        <v>54</v>
      </c>
      <c r="B20" s="73">
        <v>2.99</v>
      </c>
      <c r="C20" t="s">
        <v>173</v>
      </c>
      <c r="D20" t="s">
        <v>174</v>
      </c>
      <c r="E20" s="74">
        <v>244</v>
      </c>
      <c r="F20">
        <v>149</v>
      </c>
      <c r="G20">
        <v>7.69</v>
      </c>
      <c r="H20">
        <v>7.93</v>
      </c>
      <c r="I20">
        <v>11.71</v>
      </c>
      <c r="J20">
        <v>112</v>
      </c>
      <c r="K20">
        <v>0</v>
      </c>
      <c r="L20">
        <v>3.2</v>
      </c>
      <c r="M20">
        <v>8.7999999999999995E-2</v>
      </c>
      <c r="N20">
        <v>0.17</v>
      </c>
      <c r="O20">
        <v>0.7</v>
      </c>
      <c r="P20">
        <v>0.112</v>
      </c>
      <c r="Q20">
        <v>1.1000000000000001</v>
      </c>
      <c r="R20">
        <v>12</v>
      </c>
      <c r="S20">
        <v>0.217</v>
      </c>
      <c r="T20">
        <v>276</v>
      </c>
      <c r="U20">
        <v>7.0000000000000007E-2</v>
      </c>
      <c r="V20">
        <v>24</v>
      </c>
      <c r="W20">
        <v>322</v>
      </c>
      <c r="X20">
        <v>105</v>
      </c>
      <c r="Y20">
        <v>0.9</v>
      </c>
      <c r="Z20" s="77">
        <v>0.18687000000000001</v>
      </c>
    </row>
    <row r="21" spans="1:26" x14ac:dyDescent="0.25">
      <c r="A21" t="s">
        <v>56</v>
      </c>
      <c r="B21" s="73">
        <v>1.5</v>
      </c>
      <c r="C21" t="s">
        <v>175</v>
      </c>
      <c r="D21" t="s">
        <v>176</v>
      </c>
      <c r="E21" s="74">
        <v>56.7</v>
      </c>
      <c r="F21">
        <v>73</v>
      </c>
      <c r="G21">
        <v>13.38</v>
      </c>
      <c r="H21">
        <v>1.68</v>
      </c>
      <c r="I21">
        <v>0</v>
      </c>
      <c r="J21">
        <v>3</v>
      </c>
      <c r="K21">
        <v>0</v>
      </c>
      <c r="L21">
        <v>1.1000000000000001</v>
      </c>
      <c r="M21">
        <v>0.123</v>
      </c>
      <c r="N21">
        <v>0.48</v>
      </c>
      <c r="O21">
        <v>1.4</v>
      </c>
      <c r="P21">
        <v>5.0000000000000001E-3</v>
      </c>
      <c r="Q21">
        <v>0.66</v>
      </c>
      <c r="R21">
        <v>1</v>
      </c>
      <c r="S21">
        <v>3.286</v>
      </c>
      <c r="T21">
        <v>8</v>
      </c>
      <c r="U21">
        <v>0.55000000000000004</v>
      </c>
      <c r="V21">
        <v>19</v>
      </c>
      <c r="W21">
        <v>134</v>
      </c>
      <c r="X21">
        <v>214</v>
      </c>
      <c r="Y21">
        <v>0.27</v>
      </c>
      <c r="Z21" s="77">
        <v>0.6</v>
      </c>
    </row>
    <row r="22" spans="1:26" x14ac:dyDescent="0.25">
      <c r="A22" t="s">
        <v>58</v>
      </c>
      <c r="B22" s="73">
        <v>2.29</v>
      </c>
      <c r="C22" t="s">
        <v>168</v>
      </c>
      <c r="D22" t="s">
        <v>33</v>
      </c>
      <c r="E22" s="74">
        <v>155</v>
      </c>
      <c r="F22">
        <v>188</v>
      </c>
      <c r="G22">
        <v>18.46</v>
      </c>
      <c r="H22">
        <v>8.06</v>
      </c>
      <c r="I22">
        <v>13.81</v>
      </c>
      <c r="J22">
        <v>23</v>
      </c>
      <c r="K22">
        <v>9.5</v>
      </c>
      <c r="L22">
        <v>0</v>
      </c>
      <c r="M22">
        <v>0.155</v>
      </c>
      <c r="N22">
        <v>1.05</v>
      </c>
      <c r="O22">
        <v>41.4</v>
      </c>
      <c r="P22">
        <v>0.31</v>
      </c>
      <c r="Q22">
        <v>0</v>
      </c>
      <c r="R22">
        <v>482</v>
      </c>
      <c r="S22">
        <v>1.4179999999999999</v>
      </c>
      <c r="T22">
        <v>98</v>
      </c>
      <c r="U22">
        <v>3.52</v>
      </c>
      <c r="V22">
        <v>99</v>
      </c>
      <c r="W22">
        <v>676</v>
      </c>
      <c r="X22">
        <v>9</v>
      </c>
      <c r="Y22">
        <v>2.12</v>
      </c>
      <c r="Z22" s="77">
        <v>0.78180000000000005</v>
      </c>
    </row>
    <row r="23" spans="1:26" x14ac:dyDescent="0.25">
      <c r="A23" t="s">
        <v>60</v>
      </c>
      <c r="B23" s="73">
        <v>3.99</v>
      </c>
      <c r="C23" t="s">
        <v>177</v>
      </c>
      <c r="D23" t="s">
        <v>178</v>
      </c>
      <c r="E23" s="74">
        <v>173</v>
      </c>
      <c r="F23">
        <v>168</v>
      </c>
      <c r="G23">
        <v>4.55</v>
      </c>
      <c r="H23">
        <v>0.22</v>
      </c>
      <c r="I23">
        <v>37.090000000000003</v>
      </c>
      <c r="J23">
        <v>2</v>
      </c>
      <c r="K23">
        <v>14.4</v>
      </c>
      <c r="L23">
        <v>0</v>
      </c>
      <c r="M23">
        <v>0.61199999999999999</v>
      </c>
      <c r="N23">
        <v>0.12</v>
      </c>
      <c r="O23">
        <v>3.5</v>
      </c>
      <c r="P23">
        <v>0.11600000000000001</v>
      </c>
      <c r="Q23">
        <v>0</v>
      </c>
      <c r="R23">
        <v>45</v>
      </c>
      <c r="S23">
        <v>2.3319999999999999</v>
      </c>
      <c r="T23">
        <v>31</v>
      </c>
      <c r="U23">
        <v>1.85</v>
      </c>
      <c r="V23">
        <v>52</v>
      </c>
      <c r="W23">
        <v>952</v>
      </c>
      <c r="X23">
        <v>24</v>
      </c>
      <c r="Y23">
        <v>0.61</v>
      </c>
      <c r="Z23" s="77">
        <v>0.30399999999999999</v>
      </c>
    </row>
    <row r="24" spans="1:26" x14ac:dyDescent="0.25">
      <c r="A24" t="s">
        <v>62</v>
      </c>
      <c r="B24" s="73">
        <v>1.59</v>
      </c>
      <c r="C24" t="s">
        <v>168</v>
      </c>
      <c r="D24" t="s">
        <v>63</v>
      </c>
      <c r="E24" s="74">
        <v>181.4</v>
      </c>
      <c r="F24">
        <v>76</v>
      </c>
      <c r="G24">
        <v>6.54</v>
      </c>
      <c r="H24">
        <v>0.7</v>
      </c>
      <c r="I24">
        <v>14.96</v>
      </c>
      <c r="J24">
        <v>83</v>
      </c>
      <c r="K24">
        <v>82.2</v>
      </c>
      <c r="L24">
        <v>0</v>
      </c>
      <c r="M24">
        <v>0.52</v>
      </c>
      <c r="N24">
        <v>0.92</v>
      </c>
      <c r="O24">
        <v>347.9</v>
      </c>
      <c r="P24">
        <v>0.185</v>
      </c>
      <c r="Q24">
        <v>0</v>
      </c>
      <c r="R24">
        <v>182</v>
      </c>
      <c r="S24">
        <v>0.96599999999999997</v>
      </c>
      <c r="T24">
        <v>47</v>
      </c>
      <c r="U24">
        <v>0.86</v>
      </c>
      <c r="V24">
        <v>32</v>
      </c>
      <c r="W24">
        <v>521</v>
      </c>
      <c r="X24">
        <v>27</v>
      </c>
      <c r="Y24">
        <v>0.43</v>
      </c>
      <c r="Z24" s="77">
        <v>0.318</v>
      </c>
    </row>
    <row r="25" spans="1:26" x14ac:dyDescent="0.25">
      <c r="A25" t="s">
        <v>64</v>
      </c>
      <c r="B25" s="73">
        <v>2.99</v>
      </c>
      <c r="C25" t="s">
        <v>179</v>
      </c>
      <c r="D25" t="s">
        <v>44</v>
      </c>
      <c r="E25" s="74">
        <v>121.4</v>
      </c>
      <c r="F25">
        <v>23</v>
      </c>
      <c r="G25">
        <v>2.59</v>
      </c>
      <c r="H25">
        <v>0.79</v>
      </c>
      <c r="I25">
        <v>2.98</v>
      </c>
      <c r="J25">
        <v>50</v>
      </c>
      <c r="K25">
        <v>22.3</v>
      </c>
      <c r="L25">
        <v>0</v>
      </c>
      <c r="M25">
        <v>0.13300000000000001</v>
      </c>
      <c r="N25">
        <v>1.48</v>
      </c>
      <c r="O25">
        <v>50</v>
      </c>
      <c r="P25">
        <v>7.3999999999999996E-2</v>
      </c>
      <c r="Q25">
        <v>0</v>
      </c>
      <c r="R25">
        <v>116</v>
      </c>
      <c r="S25">
        <v>1.1539999999999999</v>
      </c>
      <c r="T25">
        <v>19</v>
      </c>
      <c r="U25">
        <v>2.21</v>
      </c>
      <c r="V25">
        <v>12</v>
      </c>
      <c r="W25">
        <v>208</v>
      </c>
      <c r="X25">
        <v>347</v>
      </c>
      <c r="Y25">
        <v>0.48</v>
      </c>
      <c r="Z25" s="77">
        <v>0.85</v>
      </c>
    </row>
    <row r="26" spans="1:26" x14ac:dyDescent="0.25">
      <c r="A26" t="s">
        <v>65</v>
      </c>
      <c r="B26" s="73">
        <v>5.16</v>
      </c>
      <c r="C26" t="s">
        <v>180</v>
      </c>
      <c r="D26" t="s">
        <v>25</v>
      </c>
      <c r="E26" s="74">
        <v>113</v>
      </c>
      <c r="F26">
        <v>240</v>
      </c>
      <c r="G26">
        <v>26.29</v>
      </c>
      <c r="H26">
        <v>15.47</v>
      </c>
      <c r="I26">
        <v>0.1</v>
      </c>
      <c r="J26">
        <v>19</v>
      </c>
      <c r="K26">
        <v>0</v>
      </c>
      <c r="L26">
        <v>0.3</v>
      </c>
      <c r="M26">
        <v>0.441</v>
      </c>
      <c r="N26">
        <v>0.43</v>
      </c>
      <c r="O26">
        <v>0</v>
      </c>
      <c r="P26">
        <v>9.4E-2</v>
      </c>
      <c r="Q26">
        <v>0.46</v>
      </c>
      <c r="R26">
        <v>4</v>
      </c>
      <c r="S26">
        <v>6.6059999999999999</v>
      </c>
      <c r="T26">
        <v>12</v>
      </c>
      <c r="U26">
        <v>1.1399999999999999</v>
      </c>
      <c r="V26">
        <v>26</v>
      </c>
      <c r="W26">
        <v>284</v>
      </c>
      <c r="X26">
        <v>195</v>
      </c>
      <c r="Y26">
        <v>2.04</v>
      </c>
      <c r="Z26" s="77">
        <v>0.32100000000000001</v>
      </c>
    </row>
    <row r="27" spans="1:26" x14ac:dyDescent="0.25">
      <c r="A27" t="s">
        <v>66</v>
      </c>
      <c r="B27" s="73">
        <v>2.99</v>
      </c>
      <c r="C27" t="s">
        <v>173</v>
      </c>
      <c r="D27" t="s">
        <v>174</v>
      </c>
      <c r="E27" s="74">
        <v>244</v>
      </c>
      <c r="F27">
        <v>102</v>
      </c>
      <c r="G27">
        <v>8.2200000000000006</v>
      </c>
      <c r="H27">
        <v>2.37</v>
      </c>
      <c r="I27">
        <v>12.18</v>
      </c>
      <c r="J27">
        <v>142</v>
      </c>
      <c r="K27">
        <v>0</v>
      </c>
      <c r="L27">
        <v>2.9</v>
      </c>
      <c r="M27">
        <v>0.09</v>
      </c>
      <c r="N27">
        <v>0.02</v>
      </c>
      <c r="O27">
        <v>0.2</v>
      </c>
      <c r="P27">
        <v>4.9000000000000002E-2</v>
      </c>
      <c r="Q27">
        <v>1.1499999999999999</v>
      </c>
      <c r="R27">
        <v>12</v>
      </c>
      <c r="S27">
        <v>0.22700000000000001</v>
      </c>
      <c r="T27">
        <v>305</v>
      </c>
      <c r="U27">
        <v>7.0000000000000007E-2</v>
      </c>
      <c r="V27">
        <v>27</v>
      </c>
      <c r="W27">
        <v>366</v>
      </c>
      <c r="X27">
        <v>107</v>
      </c>
      <c r="Y27">
        <v>1.02</v>
      </c>
      <c r="Z27" s="77">
        <v>0.18679999999999999</v>
      </c>
    </row>
    <row r="28" spans="1:26" x14ac:dyDescent="0.25">
      <c r="A28" t="s">
        <v>67</v>
      </c>
      <c r="B28" s="73">
        <v>2.99</v>
      </c>
      <c r="C28" t="s">
        <v>173</v>
      </c>
      <c r="D28" t="s">
        <v>174</v>
      </c>
      <c r="E28" s="74">
        <v>244</v>
      </c>
      <c r="F28">
        <v>122</v>
      </c>
      <c r="G28">
        <v>8.0500000000000007</v>
      </c>
      <c r="H28">
        <v>4.83</v>
      </c>
      <c r="I28">
        <v>11.71</v>
      </c>
      <c r="J28">
        <v>134</v>
      </c>
      <c r="K28">
        <v>0.5</v>
      </c>
      <c r="L28">
        <v>2.9</v>
      </c>
      <c r="M28">
        <v>9.2999999999999999E-2</v>
      </c>
      <c r="N28">
        <v>7.0000000000000007E-2</v>
      </c>
      <c r="O28">
        <v>0.5</v>
      </c>
      <c r="P28">
        <v>9.5000000000000001E-2</v>
      </c>
      <c r="Q28">
        <v>1.29</v>
      </c>
      <c r="R28">
        <v>12</v>
      </c>
      <c r="S28">
        <v>0.224</v>
      </c>
      <c r="T28">
        <v>293</v>
      </c>
      <c r="U28">
        <v>0.05</v>
      </c>
      <c r="V28">
        <v>27</v>
      </c>
      <c r="W28">
        <v>342</v>
      </c>
      <c r="X28">
        <v>115</v>
      </c>
      <c r="Y28">
        <v>1.17</v>
      </c>
      <c r="Z28" s="77">
        <v>0.18679999999999999</v>
      </c>
    </row>
    <row r="29" spans="1:26" x14ac:dyDescent="0.25">
      <c r="A29" t="s">
        <v>68</v>
      </c>
      <c r="B29" s="73">
        <v>2.99</v>
      </c>
      <c r="C29" t="s">
        <v>173</v>
      </c>
      <c r="D29" t="s">
        <v>174</v>
      </c>
      <c r="E29" s="74">
        <v>244</v>
      </c>
      <c r="F29">
        <v>83</v>
      </c>
      <c r="G29">
        <v>8.26</v>
      </c>
      <c r="H29">
        <v>0.2</v>
      </c>
      <c r="I29">
        <v>12.15</v>
      </c>
      <c r="J29">
        <v>149</v>
      </c>
      <c r="K29">
        <v>0</v>
      </c>
      <c r="L29">
        <v>2.9</v>
      </c>
      <c r="M29">
        <v>9.0999999999999998E-2</v>
      </c>
      <c r="N29">
        <v>0.02</v>
      </c>
      <c r="O29">
        <v>0</v>
      </c>
      <c r="P29">
        <v>0.11</v>
      </c>
      <c r="Q29">
        <v>1.23</v>
      </c>
      <c r="R29">
        <v>12</v>
      </c>
      <c r="S29">
        <v>0.23</v>
      </c>
      <c r="T29">
        <v>299</v>
      </c>
      <c r="U29">
        <v>7.0000000000000007E-2</v>
      </c>
      <c r="V29">
        <v>27</v>
      </c>
      <c r="W29">
        <v>382</v>
      </c>
      <c r="X29">
        <v>103</v>
      </c>
      <c r="Y29">
        <v>1.03</v>
      </c>
      <c r="Z29" s="77">
        <v>0.18679999999999999</v>
      </c>
    </row>
    <row r="30" spans="1:26" x14ac:dyDescent="0.25">
      <c r="A30" t="s">
        <v>69</v>
      </c>
      <c r="B30" s="73">
        <v>3.49</v>
      </c>
      <c r="C30" t="s">
        <v>181</v>
      </c>
      <c r="D30" t="s">
        <v>174</v>
      </c>
      <c r="E30" s="74">
        <v>262</v>
      </c>
      <c r="F30">
        <v>39</v>
      </c>
      <c r="G30">
        <v>2.5499999999999998</v>
      </c>
      <c r="H30">
        <v>2.88</v>
      </c>
      <c r="I30">
        <v>1.52</v>
      </c>
      <c r="J30">
        <v>113</v>
      </c>
      <c r="K30">
        <v>0</v>
      </c>
      <c r="L30">
        <v>2.6</v>
      </c>
      <c r="M30">
        <v>3.9E-2</v>
      </c>
      <c r="N30">
        <v>7.36</v>
      </c>
      <c r="O30">
        <v>0</v>
      </c>
      <c r="P30">
        <v>0.157</v>
      </c>
      <c r="Q30">
        <v>0</v>
      </c>
      <c r="R30">
        <v>3</v>
      </c>
      <c r="S30">
        <v>0.19600000000000001</v>
      </c>
      <c r="T30">
        <v>516</v>
      </c>
      <c r="U30">
        <v>0.92</v>
      </c>
      <c r="V30">
        <v>18</v>
      </c>
      <c r="W30">
        <v>176</v>
      </c>
      <c r="X30">
        <v>186</v>
      </c>
      <c r="Y30">
        <v>0.18</v>
      </c>
      <c r="Z30" s="77">
        <v>0.436</v>
      </c>
    </row>
    <row r="31" spans="1:26" x14ac:dyDescent="0.25">
      <c r="A31" t="s">
        <v>70</v>
      </c>
      <c r="B31" s="73">
        <v>3.49</v>
      </c>
      <c r="C31" t="s">
        <v>181</v>
      </c>
      <c r="D31" t="s">
        <v>174</v>
      </c>
      <c r="E31" s="74">
        <v>244</v>
      </c>
      <c r="F31">
        <v>83</v>
      </c>
      <c r="G31">
        <v>6.37</v>
      </c>
      <c r="H31">
        <v>2.0699999999999998</v>
      </c>
      <c r="I31">
        <v>9.36</v>
      </c>
      <c r="J31">
        <v>150</v>
      </c>
      <c r="K31">
        <v>0</v>
      </c>
      <c r="L31">
        <v>2.4</v>
      </c>
      <c r="M31">
        <v>0.187</v>
      </c>
      <c r="N31">
        <v>0.27</v>
      </c>
      <c r="O31">
        <v>7.3</v>
      </c>
      <c r="P31">
        <v>5.2999999999999999E-2</v>
      </c>
      <c r="Q31">
        <v>0.56000000000000005</v>
      </c>
      <c r="R31">
        <v>27</v>
      </c>
      <c r="S31">
        <v>1.2470000000000001</v>
      </c>
      <c r="T31">
        <v>299</v>
      </c>
      <c r="U31">
        <v>1.1200000000000001</v>
      </c>
      <c r="V31">
        <v>32</v>
      </c>
      <c r="W31">
        <v>284</v>
      </c>
      <c r="X31">
        <v>153</v>
      </c>
      <c r="Y31">
        <v>0.24</v>
      </c>
      <c r="Z31" s="77">
        <v>0.436</v>
      </c>
    </row>
    <row r="32" spans="1:26" x14ac:dyDescent="0.25">
      <c r="A32" t="s">
        <v>71</v>
      </c>
      <c r="B32" s="73">
        <v>3.69</v>
      </c>
      <c r="C32" t="s">
        <v>181</v>
      </c>
      <c r="D32" t="s">
        <v>174</v>
      </c>
      <c r="E32" s="74">
        <v>240</v>
      </c>
      <c r="F32">
        <v>74</v>
      </c>
      <c r="G32">
        <v>0.5</v>
      </c>
      <c r="H32">
        <v>4.99</v>
      </c>
      <c r="I32">
        <v>7.01</v>
      </c>
      <c r="J32">
        <v>151</v>
      </c>
      <c r="K32">
        <v>0</v>
      </c>
      <c r="L32">
        <v>2.4</v>
      </c>
      <c r="M32">
        <v>0</v>
      </c>
      <c r="N32">
        <v>0</v>
      </c>
      <c r="O32">
        <v>0</v>
      </c>
      <c r="P32">
        <v>0</v>
      </c>
      <c r="Q32">
        <v>3</v>
      </c>
      <c r="R32">
        <v>0</v>
      </c>
      <c r="S32">
        <v>0</v>
      </c>
      <c r="T32">
        <v>451</v>
      </c>
      <c r="U32">
        <v>0.72</v>
      </c>
      <c r="V32">
        <v>0</v>
      </c>
      <c r="W32">
        <v>46</v>
      </c>
      <c r="X32">
        <v>46</v>
      </c>
      <c r="Y32">
        <v>0</v>
      </c>
      <c r="Z32" s="77">
        <v>0.46124999999999999</v>
      </c>
    </row>
    <row r="33" spans="1:26" x14ac:dyDescent="0.25">
      <c r="A33" t="s">
        <v>72</v>
      </c>
      <c r="B33" s="73">
        <v>5</v>
      </c>
      <c r="C33" t="s">
        <v>182</v>
      </c>
      <c r="D33" t="s">
        <v>33</v>
      </c>
      <c r="E33" s="74">
        <v>150</v>
      </c>
      <c r="F33">
        <v>240</v>
      </c>
      <c r="G33">
        <v>3</v>
      </c>
      <c r="H33">
        <v>21.99</v>
      </c>
      <c r="I33">
        <v>12.79</v>
      </c>
      <c r="J33">
        <v>10</v>
      </c>
      <c r="K33">
        <v>15</v>
      </c>
      <c r="L33">
        <v>0</v>
      </c>
      <c r="M33">
        <v>0.38600000000000001</v>
      </c>
      <c r="N33">
        <v>3.1</v>
      </c>
      <c r="O33">
        <v>31.5</v>
      </c>
      <c r="P33">
        <v>0.10100000000000001</v>
      </c>
      <c r="Q33">
        <v>0</v>
      </c>
      <c r="R33">
        <v>122</v>
      </c>
      <c r="S33">
        <v>2.6070000000000002</v>
      </c>
      <c r="T33">
        <v>18</v>
      </c>
      <c r="U33">
        <v>0.82</v>
      </c>
      <c r="V33">
        <v>44</v>
      </c>
      <c r="W33">
        <v>728</v>
      </c>
      <c r="X33">
        <v>10</v>
      </c>
      <c r="Y33">
        <v>0.96</v>
      </c>
      <c r="Z33" s="77">
        <v>1.1000000000000001</v>
      </c>
    </row>
    <row r="34" spans="1:26" x14ac:dyDescent="0.25">
      <c r="A34" t="s">
        <v>73</v>
      </c>
      <c r="B34" s="73">
        <v>0.8</v>
      </c>
      <c r="C34" t="s">
        <v>74</v>
      </c>
      <c r="D34" t="s">
        <v>74</v>
      </c>
      <c r="E34" s="74">
        <v>140</v>
      </c>
      <c r="F34">
        <v>69</v>
      </c>
      <c r="G34">
        <v>1.27</v>
      </c>
      <c r="H34">
        <v>0.21</v>
      </c>
      <c r="I34">
        <v>17.559999999999999</v>
      </c>
      <c r="J34">
        <v>17</v>
      </c>
      <c r="K34">
        <v>82.7</v>
      </c>
      <c r="L34">
        <v>0</v>
      </c>
      <c r="M34">
        <v>0.111</v>
      </c>
      <c r="N34">
        <v>0.21</v>
      </c>
      <c r="O34">
        <v>0</v>
      </c>
      <c r="P34">
        <v>9.5000000000000001E-2</v>
      </c>
      <c r="Q34">
        <v>0</v>
      </c>
      <c r="R34">
        <v>48</v>
      </c>
      <c r="S34">
        <v>0.59499999999999997</v>
      </c>
      <c r="T34">
        <v>60</v>
      </c>
      <c r="U34">
        <v>0.18</v>
      </c>
      <c r="V34">
        <v>15</v>
      </c>
      <c r="W34">
        <v>232</v>
      </c>
      <c r="X34">
        <v>1</v>
      </c>
      <c r="Y34">
        <v>0.11</v>
      </c>
      <c r="Z34" s="77">
        <v>0.8</v>
      </c>
    </row>
    <row r="35" spans="1:26" x14ac:dyDescent="0.25">
      <c r="A35" t="s">
        <v>75</v>
      </c>
      <c r="B35" s="73">
        <v>2.5</v>
      </c>
      <c r="C35" t="s">
        <v>183</v>
      </c>
      <c r="D35" t="s">
        <v>174</v>
      </c>
      <c r="E35" s="74">
        <v>249</v>
      </c>
      <c r="F35">
        <v>122</v>
      </c>
      <c r="G35">
        <v>1.69</v>
      </c>
      <c r="H35">
        <v>0.3</v>
      </c>
      <c r="I35">
        <v>28.73</v>
      </c>
      <c r="J35">
        <v>284</v>
      </c>
      <c r="K35">
        <v>83.7</v>
      </c>
      <c r="L35">
        <v>2.5</v>
      </c>
      <c r="M35">
        <v>0.189</v>
      </c>
      <c r="N35">
        <v>2.81</v>
      </c>
      <c r="O35">
        <v>0</v>
      </c>
      <c r="P35">
        <v>0.115</v>
      </c>
      <c r="Q35">
        <v>0</v>
      </c>
      <c r="R35">
        <v>47</v>
      </c>
      <c r="S35">
        <v>0.69699999999999995</v>
      </c>
      <c r="T35">
        <v>364</v>
      </c>
      <c r="U35">
        <v>0.32</v>
      </c>
      <c r="V35">
        <v>27</v>
      </c>
      <c r="W35">
        <v>443</v>
      </c>
      <c r="X35">
        <v>5</v>
      </c>
      <c r="Y35">
        <v>0.17</v>
      </c>
      <c r="Z35" s="77">
        <v>0.3387</v>
      </c>
    </row>
    <row r="36" spans="1:26" ht="17.100000000000001" customHeight="1" x14ac:dyDescent="0.25">
      <c r="A36" t="s">
        <v>76</v>
      </c>
      <c r="B36" s="73">
        <v>5.98</v>
      </c>
      <c r="C36" t="s">
        <v>184</v>
      </c>
      <c r="D36" t="s">
        <v>33</v>
      </c>
      <c r="E36" s="74">
        <v>152</v>
      </c>
      <c r="F36">
        <v>49</v>
      </c>
      <c r="G36">
        <v>1.02</v>
      </c>
      <c r="H36">
        <v>0.46</v>
      </c>
      <c r="I36">
        <v>11.67</v>
      </c>
      <c r="J36">
        <v>2</v>
      </c>
      <c r="K36">
        <v>89.4</v>
      </c>
      <c r="L36">
        <v>0</v>
      </c>
      <c r="M36">
        <v>7.0999999999999994E-2</v>
      </c>
      <c r="N36">
        <v>0.44</v>
      </c>
      <c r="O36">
        <v>3.3</v>
      </c>
      <c r="P36">
        <v>3.5999999999999997E-2</v>
      </c>
      <c r="Q36">
        <v>0</v>
      </c>
      <c r="R36">
        <v>36</v>
      </c>
      <c r="S36">
        <v>0.58699999999999997</v>
      </c>
      <c r="T36">
        <v>24</v>
      </c>
      <c r="U36">
        <v>0.62</v>
      </c>
      <c r="V36">
        <v>20</v>
      </c>
      <c r="W36">
        <v>233</v>
      </c>
      <c r="X36">
        <v>2</v>
      </c>
      <c r="Y36">
        <v>0.21</v>
      </c>
      <c r="Z36" s="77">
        <v>0.74750000000000005</v>
      </c>
    </row>
    <row r="37" spans="1:26" x14ac:dyDescent="0.25">
      <c r="A37" t="s">
        <v>77</v>
      </c>
      <c r="B37" s="73">
        <v>3.19</v>
      </c>
      <c r="C37" t="s">
        <v>168</v>
      </c>
      <c r="D37" t="s">
        <v>33</v>
      </c>
      <c r="E37" s="74">
        <v>149</v>
      </c>
      <c r="F37">
        <v>52</v>
      </c>
      <c r="G37">
        <v>0.64</v>
      </c>
      <c r="H37">
        <v>0.16</v>
      </c>
      <c r="I37">
        <v>13.6</v>
      </c>
      <c r="J37">
        <v>3</v>
      </c>
      <c r="K37">
        <v>61.4</v>
      </c>
      <c r="L37">
        <v>0</v>
      </c>
      <c r="M37">
        <v>4.2000000000000003E-2</v>
      </c>
      <c r="N37">
        <v>0.43</v>
      </c>
      <c r="O37">
        <v>3.3</v>
      </c>
      <c r="P37">
        <v>3.3000000000000002E-2</v>
      </c>
      <c r="Q37">
        <v>0</v>
      </c>
      <c r="R37">
        <v>25</v>
      </c>
      <c r="S37">
        <v>0.68799999999999994</v>
      </c>
      <c r="T37">
        <v>24</v>
      </c>
      <c r="U37">
        <v>1.1200000000000001</v>
      </c>
      <c r="V37">
        <v>16</v>
      </c>
      <c r="W37">
        <v>221</v>
      </c>
      <c r="X37">
        <v>3</v>
      </c>
      <c r="Y37">
        <v>0.19</v>
      </c>
      <c r="Z37" s="77">
        <v>0.79749999999999999</v>
      </c>
    </row>
    <row r="38" spans="1:26" x14ac:dyDescent="0.25">
      <c r="A38" t="s">
        <v>78</v>
      </c>
      <c r="B38" s="73">
        <v>4.49</v>
      </c>
      <c r="C38" t="s">
        <v>185</v>
      </c>
      <c r="D38" t="s">
        <v>79</v>
      </c>
      <c r="E38" s="74">
        <v>158</v>
      </c>
      <c r="F38">
        <v>93</v>
      </c>
      <c r="G38">
        <v>0.43</v>
      </c>
      <c r="H38">
        <v>0.32</v>
      </c>
      <c r="I38">
        <v>22.21</v>
      </c>
      <c r="J38">
        <v>5</v>
      </c>
      <c r="K38">
        <v>6.9</v>
      </c>
      <c r="L38">
        <v>0</v>
      </c>
      <c r="M38">
        <v>5.3999999999999999E-2</v>
      </c>
      <c r="N38">
        <v>0.38</v>
      </c>
      <c r="O38">
        <v>4.0999999999999996</v>
      </c>
      <c r="P38">
        <v>2.4E-2</v>
      </c>
      <c r="Q38">
        <v>0</v>
      </c>
      <c r="R38">
        <v>5</v>
      </c>
      <c r="S38">
        <v>0.11799999999999999</v>
      </c>
      <c r="T38">
        <v>9</v>
      </c>
      <c r="U38">
        <v>0.17</v>
      </c>
      <c r="V38">
        <v>8</v>
      </c>
      <c r="W38">
        <v>164</v>
      </c>
      <c r="X38">
        <v>2</v>
      </c>
      <c r="Y38">
        <v>0.06</v>
      </c>
      <c r="Z38" s="77">
        <v>0.52100000000000002</v>
      </c>
    </row>
    <row r="39" spans="1:26" x14ac:dyDescent="0.25">
      <c r="A39" t="s">
        <v>80</v>
      </c>
      <c r="B39" s="73">
        <v>2.4900000000000002</v>
      </c>
      <c r="C39" t="s">
        <v>186</v>
      </c>
      <c r="D39" t="s">
        <v>33</v>
      </c>
      <c r="E39" s="74">
        <v>151</v>
      </c>
      <c r="F39">
        <v>104</v>
      </c>
      <c r="G39">
        <v>1.0900000000000001</v>
      </c>
      <c r="H39">
        <v>0.24</v>
      </c>
      <c r="I39">
        <v>27.33</v>
      </c>
      <c r="J39">
        <v>5</v>
      </c>
      <c r="K39">
        <v>4.8</v>
      </c>
      <c r="L39">
        <v>0</v>
      </c>
      <c r="M39">
        <v>0.13</v>
      </c>
      <c r="N39">
        <v>0.28999999999999998</v>
      </c>
      <c r="O39">
        <v>22</v>
      </c>
      <c r="P39">
        <v>0.104</v>
      </c>
      <c r="Q39">
        <v>0</v>
      </c>
      <c r="R39">
        <v>3</v>
      </c>
      <c r="S39">
        <v>0.28399999999999997</v>
      </c>
      <c r="T39">
        <v>15</v>
      </c>
      <c r="U39">
        <v>0.54</v>
      </c>
      <c r="V39">
        <v>11</v>
      </c>
      <c r="W39">
        <v>288</v>
      </c>
      <c r="X39">
        <v>3</v>
      </c>
      <c r="Y39">
        <v>0.11</v>
      </c>
      <c r="Z39" s="77">
        <v>0.82889999999999997</v>
      </c>
    </row>
    <row r="40" spans="1:26" x14ac:dyDescent="0.25">
      <c r="A40" t="s">
        <v>81</v>
      </c>
      <c r="B40" s="73">
        <v>2.99</v>
      </c>
      <c r="C40" t="s">
        <v>168</v>
      </c>
      <c r="D40" t="s">
        <v>82</v>
      </c>
      <c r="E40" s="74">
        <v>90.8</v>
      </c>
      <c r="F40">
        <v>55</v>
      </c>
      <c r="G40">
        <v>6.45</v>
      </c>
      <c r="H40">
        <v>3.32</v>
      </c>
      <c r="I40">
        <v>1.06</v>
      </c>
      <c r="J40">
        <v>0</v>
      </c>
      <c r="K40">
        <v>0.2</v>
      </c>
      <c r="L40">
        <v>0</v>
      </c>
      <c r="M40">
        <v>4.7E-2</v>
      </c>
      <c r="N40">
        <v>0.01</v>
      </c>
      <c r="O40">
        <v>1.8</v>
      </c>
      <c r="P40">
        <v>4.2000000000000003E-2</v>
      </c>
      <c r="Q40">
        <v>0</v>
      </c>
      <c r="R40">
        <v>40</v>
      </c>
      <c r="S40">
        <v>0.48199999999999998</v>
      </c>
      <c r="T40">
        <v>100</v>
      </c>
      <c r="U40">
        <v>1</v>
      </c>
      <c r="V40">
        <v>24</v>
      </c>
      <c r="W40">
        <v>108</v>
      </c>
      <c r="X40">
        <v>7</v>
      </c>
      <c r="Y40">
        <v>0.57999999999999996</v>
      </c>
      <c r="Z40" s="77">
        <v>0.59799999999999998</v>
      </c>
    </row>
    <row r="41" spans="1:26" x14ac:dyDescent="0.25">
      <c r="A41" t="s">
        <v>83</v>
      </c>
      <c r="B41" s="73">
        <v>2.99</v>
      </c>
      <c r="C41" t="s">
        <v>187</v>
      </c>
      <c r="D41" t="s">
        <v>84</v>
      </c>
      <c r="E41" s="74">
        <v>88.2</v>
      </c>
      <c r="F41">
        <v>69</v>
      </c>
      <c r="G41">
        <v>8.02</v>
      </c>
      <c r="H41">
        <v>3.7</v>
      </c>
      <c r="I41">
        <v>2.5299999999999998</v>
      </c>
      <c r="J41">
        <v>0</v>
      </c>
      <c r="K41">
        <v>0.2</v>
      </c>
      <c r="L41">
        <v>0</v>
      </c>
      <c r="M41">
        <v>6.3E-2</v>
      </c>
      <c r="N41">
        <v>0.01</v>
      </c>
      <c r="O41">
        <v>2.1</v>
      </c>
      <c r="P41">
        <v>5.2999999999999999E-2</v>
      </c>
      <c r="Q41">
        <v>0</v>
      </c>
      <c r="R41">
        <v>17</v>
      </c>
      <c r="S41">
        <v>0.09</v>
      </c>
      <c r="T41">
        <v>178</v>
      </c>
      <c r="U41">
        <v>1.43</v>
      </c>
      <c r="V41">
        <v>33</v>
      </c>
      <c r="W41">
        <v>131</v>
      </c>
      <c r="X41">
        <v>11</v>
      </c>
      <c r="Y41">
        <v>0.74</v>
      </c>
      <c r="Z41" s="77">
        <v>0.66400000000000003</v>
      </c>
    </row>
    <row r="42" spans="1:26" x14ac:dyDescent="0.25">
      <c r="A42" t="s">
        <v>85</v>
      </c>
      <c r="B42" s="73">
        <v>1</v>
      </c>
      <c r="C42" t="s">
        <v>188</v>
      </c>
      <c r="D42" t="s">
        <v>86</v>
      </c>
      <c r="E42" s="74">
        <v>165</v>
      </c>
      <c r="F42">
        <v>99</v>
      </c>
      <c r="G42">
        <v>1.35</v>
      </c>
      <c r="H42">
        <v>0.63</v>
      </c>
      <c r="I42">
        <v>24.72</v>
      </c>
      <c r="J42">
        <v>89</v>
      </c>
      <c r="K42">
        <v>60.1</v>
      </c>
      <c r="L42">
        <v>0</v>
      </c>
      <c r="M42">
        <v>0.19600000000000001</v>
      </c>
      <c r="N42">
        <v>1.49</v>
      </c>
      <c r="O42">
        <v>6.9</v>
      </c>
      <c r="P42">
        <v>4.5999999999999999E-2</v>
      </c>
      <c r="Q42">
        <v>0</v>
      </c>
      <c r="R42">
        <v>71</v>
      </c>
      <c r="S42">
        <v>1.1040000000000001</v>
      </c>
      <c r="T42">
        <v>18</v>
      </c>
      <c r="U42">
        <v>0.26</v>
      </c>
      <c r="V42">
        <v>16</v>
      </c>
      <c r="W42">
        <v>277</v>
      </c>
      <c r="X42">
        <v>2</v>
      </c>
      <c r="Y42">
        <v>0.15</v>
      </c>
      <c r="Z42" s="77">
        <v>0.49099999999999999</v>
      </c>
    </row>
    <row r="43" spans="1:26" x14ac:dyDescent="0.25">
      <c r="A43" t="s">
        <v>87</v>
      </c>
      <c r="B43" s="73">
        <v>1.29</v>
      </c>
      <c r="C43" t="s">
        <v>88</v>
      </c>
      <c r="D43" t="s">
        <v>88</v>
      </c>
      <c r="E43" s="74">
        <v>182</v>
      </c>
      <c r="F43">
        <v>33</v>
      </c>
      <c r="G43">
        <v>1.6</v>
      </c>
      <c r="H43">
        <v>0.36</v>
      </c>
      <c r="I43">
        <v>7.08</v>
      </c>
      <c r="J43">
        <v>76</v>
      </c>
      <c r="K43">
        <v>24.9</v>
      </c>
      <c r="L43">
        <v>0</v>
      </c>
      <c r="M43">
        <v>0.1416</v>
      </c>
      <c r="N43">
        <v>0.98</v>
      </c>
      <c r="O43">
        <v>14.4</v>
      </c>
      <c r="P43">
        <v>6.7000000000000004E-2</v>
      </c>
      <c r="Q43">
        <v>0</v>
      </c>
      <c r="R43">
        <v>27</v>
      </c>
      <c r="S43">
        <v>1.081</v>
      </c>
      <c r="T43">
        <v>18</v>
      </c>
      <c r="U43">
        <v>0.49</v>
      </c>
      <c r="V43">
        <v>20</v>
      </c>
      <c r="W43">
        <v>431</v>
      </c>
      <c r="X43">
        <v>9</v>
      </c>
      <c r="Y43">
        <v>0.31</v>
      </c>
      <c r="Z43" s="77">
        <v>1.29</v>
      </c>
    </row>
    <row r="44" spans="1:26" x14ac:dyDescent="0.25">
      <c r="A44" t="s">
        <v>89</v>
      </c>
      <c r="B44" s="73">
        <v>0.79</v>
      </c>
      <c r="C44" t="s">
        <v>179</v>
      </c>
      <c r="D44" t="s">
        <v>42</v>
      </c>
      <c r="E44" s="74">
        <v>60.7</v>
      </c>
      <c r="F44">
        <v>15</v>
      </c>
      <c r="G44">
        <v>0.73</v>
      </c>
      <c r="H44">
        <v>0.18</v>
      </c>
      <c r="I44">
        <v>3.25</v>
      </c>
      <c r="J44">
        <v>13</v>
      </c>
      <c r="K44">
        <v>4.3</v>
      </c>
      <c r="L44">
        <v>0</v>
      </c>
      <c r="M44">
        <v>0.06</v>
      </c>
      <c r="N44">
        <v>0.88</v>
      </c>
      <c r="O44">
        <v>1.7</v>
      </c>
      <c r="P44">
        <v>1.4999999999999999E-2</v>
      </c>
      <c r="Q44">
        <v>0</v>
      </c>
      <c r="R44">
        <v>6</v>
      </c>
      <c r="S44">
        <v>0.60699999999999998</v>
      </c>
      <c r="T44">
        <v>9</v>
      </c>
      <c r="U44">
        <v>0.59</v>
      </c>
      <c r="V44">
        <v>9</v>
      </c>
      <c r="W44">
        <v>182</v>
      </c>
      <c r="X44">
        <v>290</v>
      </c>
      <c r="Y44">
        <v>0.13</v>
      </c>
      <c r="Z44" s="77">
        <v>0.1128</v>
      </c>
    </row>
    <row r="45" spans="1:26" x14ac:dyDescent="0.25">
      <c r="A45" t="s">
        <v>90</v>
      </c>
      <c r="B45" s="73">
        <v>1</v>
      </c>
      <c r="C45" t="s">
        <v>188</v>
      </c>
      <c r="D45" t="s">
        <v>91</v>
      </c>
      <c r="E45" s="74">
        <v>166</v>
      </c>
      <c r="F45">
        <v>53</v>
      </c>
      <c r="G45">
        <v>1.05</v>
      </c>
      <c r="H45">
        <v>0.17</v>
      </c>
      <c r="I45">
        <v>13.41</v>
      </c>
      <c r="J45">
        <v>76</v>
      </c>
      <c r="K45">
        <v>57.1</v>
      </c>
      <c r="L45">
        <v>0</v>
      </c>
      <c r="M45">
        <v>7.0000000000000007E-2</v>
      </c>
      <c r="N45">
        <v>0.22</v>
      </c>
      <c r="O45">
        <v>0</v>
      </c>
      <c r="P45">
        <v>0.06</v>
      </c>
      <c r="Q45">
        <v>0</v>
      </c>
      <c r="R45">
        <v>17</v>
      </c>
      <c r="S45">
        <v>0.41499999999999998</v>
      </c>
      <c r="T45">
        <v>20</v>
      </c>
      <c r="U45">
        <v>0.15</v>
      </c>
      <c r="V45">
        <v>13</v>
      </c>
      <c r="W45">
        <v>231</v>
      </c>
      <c r="X45">
        <v>0</v>
      </c>
      <c r="Y45">
        <v>0.12</v>
      </c>
      <c r="Z45" s="77">
        <v>0.5</v>
      </c>
    </row>
    <row r="46" spans="1:26" x14ac:dyDescent="0.25">
      <c r="A46" t="s">
        <v>92</v>
      </c>
      <c r="B46" s="73">
        <v>1.79</v>
      </c>
      <c r="C46" t="s">
        <v>189</v>
      </c>
      <c r="D46" t="s">
        <v>59</v>
      </c>
      <c r="E46" s="74">
        <v>128</v>
      </c>
      <c r="F46">
        <v>52</v>
      </c>
      <c r="G46">
        <v>1.19</v>
      </c>
      <c r="H46">
        <v>0.31</v>
      </c>
      <c r="I46">
        <v>12.26</v>
      </c>
      <c r="J46">
        <v>1069</v>
      </c>
      <c r="K46">
        <v>7.6</v>
      </c>
      <c r="L46">
        <v>0</v>
      </c>
      <c r="M46">
        <v>0.17699999999999999</v>
      </c>
      <c r="N46">
        <v>0.84</v>
      </c>
      <c r="O46">
        <v>16.899999999999999</v>
      </c>
      <c r="P46">
        <v>8.4000000000000005E-2</v>
      </c>
      <c r="Q46">
        <v>0</v>
      </c>
      <c r="R46">
        <v>24</v>
      </c>
      <c r="S46">
        <v>1.258</v>
      </c>
      <c r="T46">
        <v>42</v>
      </c>
      <c r="U46">
        <v>0.38</v>
      </c>
      <c r="V46">
        <v>15</v>
      </c>
      <c r="W46">
        <v>410</v>
      </c>
      <c r="X46">
        <v>88</v>
      </c>
      <c r="Y46">
        <v>0.31</v>
      </c>
      <c r="Z46" s="77">
        <v>0.2525</v>
      </c>
    </row>
    <row r="47" spans="1:26" x14ac:dyDescent="0.25">
      <c r="A47" t="s">
        <v>93</v>
      </c>
      <c r="B47" s="73">
        <v>4.99</v>
      </c>
      <c r="C47" t="s">
        <v>190</v>
      </c>
      <c r="D47" t="s">
        <v>59</v>
      </c>
      <c r="E47" s="74">
        <v>205</v>
      </c>
      <c r="F47">
        <v>82</v>
      </c>
      <c r="G47">
        <v>1.84</v>
      </c>
      <c r="H47">
        <v>0.18</v>
      </c>
      <c r="I47">
        <v>21.5</v>
      </c>
      <c r="J47">
        <v>1144</v>
      </c>
      <c r="K47">
        <v>31</v>
      </c>
      <c r="L47">
        <v>0</v>
      </c>
      <c r="M47">
        <v>0.254</v>
      </c>
      <c r="N47">
        <v>2.64</v>
      </c>
      <c r="O47">
        <v>2</v>
      </c>
      <c r="P47">
        <v>0.14799999999999999</v>
      </c>
      <c r="Q47">
        <v>0</v>
      </c>
      <c r="R47">
        <v>39</v>
      </c>
      <c r="S47">
        <v>1.986</v>
      </c>
      <c r="T47">
        <v>84</v>
      </c>
      <c r="U47">
        <v>1.23</v>
      </c>
      <c r="V47">
        <v>59</v>
      </c>
      <c r="W47">
        <v>582</v>
      </c>
      <c r="X47">
        <v>8</v>
      </c>
      <c r="Y47">
        <v>0.27</v>
      </c>
      <c r="Z47" s="77">
        <v>0.75160000000000005</v>
      </c>
    </row>
    <row r="48" spans="1:26" x14ac:dyDescent="0.25">
      <c r="A48" t="s">
        <v>94</v>
      </c>
      <c r="B48" s="73">
        <v>1.19</v>
      </c>
      <c r="C48" t="s">
        <v>168</v>
      </c>
      <c r="D48" t="s">
        <v>48</v>
      </c>
      <c r="E48" s="74">
        <v>25.2</v>
      </c>
      <c r="F48">
        <v>66</v>
      </c>
      <c r="G48">
        <v>2.21</v>
      </c>
      <c r="H48">
        <v>0.83</v>
      </c>
      <c r="I48">
        <v>12.36</v>
      </c>
      <c r="J48">
        <v>0</v>
      </c>
      <c r="K48">
        <v>0</v>
      </c>
      <c r="L48">
        <v>0</v>
      </c>
      <c r="M48">
        <v>2.1999999999999999E-2</v>
      </c>
      <c r="N48">
        <v>0.06</v>
      </c>
      <c r="O48">
        <v>0.1</v>
      </c>
      <c r="P48">
        <v>0.13300000000000001</v>
      </c>
      <c r="Q48">
        <v>0</v>
      </c>
      <c r="R48">
        <v>43</v>
      </c>
      <c r="S48">
        <v>1.1950000000000001</v>
      </c>
      <c r="T48">
        <v>36</v>
      </c>
      <c r="U48">
        <v>0.9</v>
      </c>
      <c r="V48">
        <v>6</v>
      </c>
      <c r="W48">
        <v>32</v>
      </c>
      <c r="X48">
        <v>122</v>
      </c>
      <c r="Y48">
        <v>0.18</v>
      </c>
      <c r="Z48" s="77">
        <v>4.7E-2</v>
      </c>
    </row>
    <row r="49" spans="1:26" x14ac:dyDescent="0.25">
      <c r="A49" t="s">
        <v>95</v>
      </c>
      <c r="B49" s="73">
        <v>1.99</v>
      </c>
      <c r="C49" t="s">
        <v>191</v>
      </c>
      <c r="D49" t="s">
        <v>59</v>
      </c>
      <c r="E49" s="74">
        <v>99</v>
      </c>
      <c r="F49">
        <v>35</v>
      </c>
      <c r="G49">
        <v>0.82</v>
      </c>
      <c r="H49">
        <v>0.23</v>
      </c>
      <c r="I49">
        <v>8.64</v>
      </c>
      <c r="J49">
        <v>2</v>
      </c>
      <c r="K49">
        <v>1.3</v>
      </c>
      <c r="L49">
        <v>0</v>
      </c>
      <c r="M49">
        <v>8.5000000000000006E-2</v>
      </c>
      <c r="N49">
        <v>0.41</v>
      </c>
      <c r="O49">
        <v>2.9</v>
      </c>
      <c r="P49">
        <v>7.4999999999999997E-2</v>
      </c>
      <c r="Q49">
        <v>0</v>
      </c>
      <c r="R49">
        <v>14</v>
      </c>
      <c r="S49">
        <v>0.59399999999999997</v>
      </c>
      <c r="T49">
        <v>6</v>
      </c>
      <c r="U49">
        <v>0.25</v>
      </c>
      <c r="V49">
        <v>11</v>
      </c>
      <c r="W49">
        <v>122</v>
      </c>
      <c r="X49">
        <v>1</v>
      </c>
      <c r="Y49">
        <v>0.12</v>
      </c>
      <c r="Z49" s="77">
        <v>0.43</v>
      </c>
    </row>
    <row r="50" spans="1:26" x14ac:dyDescent="0.25">
      <c r="A50" t="s">
        <v>96</v>
      </c>
      <c r="B50" s="73">
        <v>2.99</v>
      </c>
      <c r="C50" t="s">
        <v>192</v>
      </c>
      <c r="D50" t="s">
        <v>59</v>
      </c>
      <c r="E50" s="74">
        <v>160</v>
      </c>
      <c r="F50">
        <v>54</v>
      </c>
      <c r="G50">
        <v>1.34</v>
      </c>
      <c r="H50">
        <v>0.3</v>
      </c>
      <c r="I50">
        <v>13.06</v>
      </c>
      <c r="J50">
        <v>270</v>
      </c>
      <c r="K50">
        <v>58.7</v>
      </c>
      <c r="L50">
        <v>0</v>
      </c>
      <c r="M50">
        <v>0.115</v>
      </c>
      <c r="N50">
        <v>0.08</v>
      </c>
      <c r="O50">
        <v>4</v>
      </c>
      <c r="P50">
        <v>6.6000000000000003E-2</v>
      </c>
      <c r="Q50">
        <v>0</v>
      </c>
      <c r="R50">
        <v>34</v>
      </c>
      <c r="S50">
        <v>1.1739999999999999</v>
      </c>
      <c r="T50">
        <v>14</v>
      </c>
      <c r="U50">
        <v>0.34</v>
      </c>
      <c r="V50">
        <v>19</v>
      </c>
      <c r="W50">
        <v>427</v>
      </c>
      <c r="X50">
        <v>26</v>
      </c>
      <c r="Y50">
        <v>0.28999999999999998</v>
      </c>
      <c r="Z50" s="77">
        <v>0.86660000000000004</v>
      </c>
    </row>
    <row r="51" spans="1:26" x14ac:dyDescent="0.25">
      <c r="A51" t="s">
        <v>97</v>
      </c>
      <c r="B51" s="73">
        <v>3.49</v>
      </c>
      <c r="C51" t="s">
        <v>193</v>
      </c>
      <c r="D51" t="s">
        <v>44</v>
      </c>
      <c r="E51" s="74">
        <v>125</v>
      </c>
      <c r="F51">
        <v>55</v>
      </c>
      <c r="G51">
        <v>0.79</v>
      </c>
      <c r="H51">
        <v>0.04</v>
      </c>
      <c r="I51">
        <v>14.46</v>
      </c>
      <c r="J51">
        <v>24</v>
      </c>
      <c r="K51">
        <v>4.5</v>
      </c>
      <c r="L51">
        <v>0</v>
      </c>
      <c r="M51">
        <v>2.4E-2</v>
      </c>
      <c r="N51">
        <v>0.61</v>
      </c>
      <c r="O51">
        <v>2.1</v>
      </c>
      <c r="P51">
        <v>0.01</v>
      </c>
      <c r="Q51">
        <v>0</v>
      </c>
      <c r="R51">
        <v>4</v>
      </c>
      <c r="S51">
        <v>0.72799999999999998</v>
      </c>
      <c r="T51">
        <v>8</v>
      </c>
      <c r="U51">
        <v>0.34</v>
      </c>
      <c r="V51">
        <v>9</v>
      </c>
      <c r="W51">
        <v>160</v>
      </c>
      <c r="X51">
        <v>5</v>
      </c>
      <c r="Y51">
        <v>0.14000000000000001</v>
      </c>
      <c r="Z51" s="77">
        <v>0.65600000000000003</v>
      </c>
    </row>
    <row r="52" spans="1:26" x14ac:dyDescent="0.25">
      <c r="A52" t="s">
        <v>98</v>
      </c>
      <c r="B52" s="73">
        <v>7.49</v>
      </c>
      <c r="C52" t="s">
        <v>194</v>
      </c>
      <c r="D52" t="s">
        <v>44</v>
      </c>
      <c r="E52" s="74">
        <v>122</v>
      </c>
      <c r="F52">
        <v>44</v>
      </c>
      <c r="G52">
        <v>0.71</v>
      </c>
      <c r="H52">
        <v>0.12</v>
      </c>
      <c r="I52">
        <v>11.16</v>
      </c>
      <c r="J52">
        <v>0</v>
      </c>
      <c r="K52">
        <v>26.6</v>
      </c>
      <c r="L52">
        <v>0</v>
      </c>
      <c r="M52">
        <v>2.4E-2</v>
      </c>
      <c r="N52">
        <v>0.11</v>
      </c>
      <c r="O52">
        <v>0</v>
      </c>
      <c r="P52">
        <v>4.8000000000000001E-2</v>
      </c>
      <c r="Q52">
        <v>0</v>
      </c>
      <c r="R52">
        <v>11</v>
      </c>
      <c r="S52">
        <v>0.30399999999999999</v>
      </c>
      <c r="T52">
        <v>18</v>
      </c>
      <c r="U52">
        <v>0.5</v>
      </c>
      <c r="V52">
        <v>12</v>
      </c>
      <c r="W52">
        <v>161</v>
      </c>
      <c r="X52">
        <v>2</v>
      </c>
      <c r="Y52">
        <v>0.11</v>
      </c>
      <c r="Z52" s="77">
        <v>0.50360000000000005</v>
      </c>
    </row>
    <row r="53" spans="1:26" x14ac:dyDescent="0.25">
      <c r="A53" t="s">
        <v>99</v>
      </c>
      <c r="B53" s="73">
        <v>0.89</v>
      </c>
      <c r="C53" t="s">
        <v>195</v>
      </c>
      <c r="D53" t="s">
        <v>100</v>
      </c>
      <c r="E53" s="74">
        <v>119</v>
      </c>
      <c r="F53">
        <v>24</v>
      </c>
      <c r="G53">
        <v>1.02</v>
      </c>
      <c r="H53">
        <v>0.2</v>
      </c>
      <c r="I53">
        <v>5.52</v>
      </c>
      <c r="J53">
        <v>21</v>
      </c>
      <c r="K53">
        <v>95.7</v>
      </c>
      <c r="L53">
        <v>0</v>
      </c>
      <c r="M53">
        <v>0.26700000000000002</v>
      </c>
      <c r="N53">
        <v>0.44</v>
      </c>
      <c r="O53">
        <v>8.8000000000000007</v>
      </c>
      <c r="P53">
        <v>6.8000000000000005E-2</v>
      </c>
      <c r="Q53">
        <v>0</v>
      </c>
      <c r="R53">
        <v>12</v>
      </c>
      <c r="S53">
        <v>0.57099999999999995</v>
      </c>
      <c r="T53">
        <v>12</v>
      </c>
      <c r="U53">
        <v>0.4</v>
      </c>
      <c r="V53">
        <v>12</v>
      </c>
      <c r="W53">
        <v>208</v>
      </c>
      <c r="X53">
        <v>4</v>
      </c>
      <c r="Y53">
        <v>0.15</v>
      </c>
      <c r="Z53" s="77">
        <v>0.89</v>
      </c>
    </row>
    <row r="54" spans="1:26" x14ac:dyDescent="0.25">
      <c r="A54" t="s">
        <v>101</v>
      </c>
      <c r="B54" s="73">
        <v>1.49</v>
      </c>
      <c r="C54" t="s">
        <v>196</v>
      </c>
      <c r="D54" t="s">
        <v>59</v>
      </c>
      <c r="E54" s="74">
        <v>89</v>
      </c>
      <c r="F54">
        <v>28</v>
      </c>
      <c r="G54">
        <v>1.27</v>
      </c>
      <c r="H54">
        <v>0.14000000000000001</v>
      </c>
      <c r="I54">
        <v>6.56</v>
      </c>
      <c r="J54">
        <v>50</v>
      </c>
      <c r="K54">
        <v>50.7</v>
      </c>
      <c r="L54">
        <v>0</v>
      </c>
      <c r="M54">
        <v>0.186</v>
      </c>
      <c r="N54">
        <v>0.1</v>
      </c>
      <c r="O54">
        <v>34</v>
      </c>
      <c r="P54">
        <v>5.7000000000000002E-2</v>
      </c>
      <c r="Q54">
        <v>0</v>
      </c>
      <c r="R54">
        <v>16</v>
      </c>
      <c r="S54">
        <v>0.372</v>
      </c>
      <c r="T54">
        <v>40</v>
      </c>
      <c r="U54">
        <v>0.71</v>
      </c>
      <c r="V54">
        <v>14</v>
      </c>
      <c r="W54">
        <v>216</v>
      </c>
      <c r="X54">
        <v>24</v>
      </c>
      <c r="Y54">
        <v>0.2</v>
      </c>
      <c r="Z54" s="77">
        <v>0.158</v>
      </c>
    </row>
    <row r="55" spans="1:26" x14ac:dyDescent="0.25">
      <c r="A55" t="s">
        <v>102</v>
      </c>
      <c r="B55" s="73">
        <v>2.99</v>
      </c>
      <c r="C55" t="s">
        <v>197</v>
      </c>
      <c r="D55" t="s">
        <v>42</v>
      </c>
      <c r="E55" s="74">
        <v>33</v>
      </c>
      <c r="F55">
        <v>200</v>
      </c>
      <c r="G55">
        <v>6.77</v>
      </c>
      <c r="H55">
        <v>17.309999999999999</v>
      </c>
      <c r="I55">
        <v>7.73</v>
      </c>
      <c r="J55">
        <v>0</v>
      </c>
      <c r="K55">
        <v>0.4</v>
      </c>
      <c r="L55">
        <v>0</v>
      </c>
      <c r="M55">
        <v>0.26700000000000002</v>
      </c>
      <c r="N55">
        <v>12.26</v>
      </c>
      <c r="O55">
        <v>1</v>
      </c>
      <c r="P55">
        <v>0.108</v>
      </c>
      <c r="Q55">
        <v>0</v>
      </c>
      <c r="R55">
        <v>79</v>
      </c>
      <c r="S55">
        <v>1.3939999999999999</v>
      </c>
      <c r="T55">
        <v>29</v>
      </c>
      <c r="U55">
        <v>1.44</v>
      </c>
      <c r="V55">
        <v>43</v>
      </c>
      <c r="W55">
        <v>163</v>
      </c>
      <c r="X55">
        <v>247</v>
      </c>
      <c r="Y55">
        <v>1.76</v>
      </c>
      <c r="Z55" s="77">
        <v>0.36680000000000001</v>
      </c>
    </row>
    <row r="56" spans="1:26" x14ac:dyDescent="0.25">
      <c r="A56" t="s">
        <v>103</v>
      </c>
      <c r="B56" s="73">
        <v>4.99</v>
      </c>
      <c r="C56" t="s">
        <v>198</v>
      </c>
      <c r="D56" t="s">
        <v>30</v>
      </c>
      <c r="E56" s="74">
        <v>29.25</v>
      </c>
      <c r="F56">
        <v>191</v>
      </c>
      <c r="G56">
        <v>4.45</v>
      </c>
      <c r="H56">
        <v>19.07</v>
      </c>
      <c r="I56">
        <v>4.01</v>
      </c>
      <c r="J56">
        <v>0</v>
      </c>
      <c r="K56">
        <v>0.4</v>
      </c>
      <c r="L56">
        <v>0</v>
      </c>
      <c r="M56">
        <v>0.157</v>
      </c>
      <c r="N56">
        <v>0.2</v>
      </c>
      <c r="O56">
        <v>0.8</v>
      </c>
      <c r="P56">
        <v>0.1</v>
      </c>
      <c r="Q56">
        <v>0</v>
      </c>
      <c r="R56">
        <v>29</v>
      </c>
      <c r="S56">
        <v>0.32900000000000001</v>
      </c>
      <c r="T56">
        <v>29</v>
      </c>
      <c r="U56">
        <v>0.85</v>
      </c>
      <c r="V56">
        <v>46</v>
      </c>
      <c r="W56">
        <v>129</v>
      </c>
      <c r="X56">
        <v>1</v>
      </c>
      <c r="Y56">
        <v>0.9</v>
      </c>
      <c r="Z56" s="77">
        <v>0.79459999999999997</v>
      </c>
    </row>
    <row r="57" spans="1:26" x14ac:dyDescent="0.25">
      <c r="A57" t="s">
        <v>104</v>
      </c>
      <c r="B57" s="73">
        <v>5.99</v>
      </c>
      <c r="C57" t="s">
        <v>197</v>
      </c>
      <c r="D57" t="s">
        <v>30</v>
      </c>
      <c r="E57" s="74">
        <v>35.75</v>
      </c>
      <c r="F57">
        <v>207</v>
      </c>
      <c r="G57">
        <v>7.56</v>
      </c>
      <c r="H57">
        <v>17.850000000000001</v>
      </c>
      <c r="I57">
        <v>7.7</v>
      </c>
      <c r="J57">
        <v>0</v>
      </c>
      <c r="K57">
        <v>0</v>
      </c>
      <c r="L57">
        <v>0</v>
      </c>
      <c r="M57">
        <v>4.9000000000000002E-2</v>
      </c>
      <c r="N57">
        <v>9.16</v>
      </c>
      <c r="O57">
        <v>0</v>
      </c>
      <c r="P57">
        <v>7.2999999999999995E-2</v>
      </c>
      <c r="Q57">
        <v>0</v>
      </c>
      <c r="R57">
        <v>16</v>
      </c>
      <c r="S57">
        <v>1.2929999999999999</v>
      </c>
      <c r="T57">
        <v>96</v>
      </c>
      <c r="U57">
        <v>1.33</v>
      </c>
      <c r="V57">
        <v>97</v>
      </c>
      <c r="W57">
        <v>262</v>
      </c>
      <c r="X57">
        <v>0</v>
      </c>
      <c r="Y57">
        <v>1.1200000000000001</v>
      </c>
      <c r="Z57" s="77">
        <v>0.79600000000000004</v>
      </c>
    </row>
    <row r="58" spans="1:26" x14ac:dyDescent="0.25">
      <c r="A58" t="s">
        <v>105</v>
      </c>
      <c r="B58" s="73">
        <v>7.49</v>
      </c>
      <c r="C58" t="s">
        <v>199</v>
      </c>
      <c r="D58" t="s">
        <v>30</v>
      </c>
      <c r="E58" s="74">
        <v>28.35</v>
      </c>
      <c r="F58">
        <v>157</v>
      </c>
      <c r="G58">
        <v>5.17</v>
      </c>
      <c r="H58">
        <v>12.43</v>
      </c>
      <c r="I58">
        <v>8.56</v>
      </c>
      <c r="J58">
        <v>0</v>
      </c>
      <c r="K58">
        <v>0.1</v>
      </c>
      <c r="L58">
        <v>0</v>
      </c>
      <c r="M58">
        <v>0.11799999999999999</v>
      </c>
      <c r="N58">
        <v>0.26</v>
      </c>
      <c r="O58">
        <v>9.6999999999999993</v>
      </c>
      <c r="P58">
        <v>0.12</v>
      </c>
      <c r="Q58">
        <v>0</v>
      </c>
      <c r="R58">
        <v>7</v>
      </c>
      <c r="S58">
        <v>0.30099999999999999</v>
      </c>
      <c r="T58">
        <v>10</v>
      </c>
      <c r="U58">
        <v>1.89</v>
      </c>
      <c r="V58">
        <v>83</v>
      </c>
      <c r="W58">
        <v>187</v>
      </c>
      <c r="X58">
        <v>3</v>
      </c>
      <c r="Y58">
        <v>1.64</v>
      </c>
      <c r="Z58" s="77">
        <v>0.83399999999999996</v>
      </c>
    </row>
    <row r="59" spans="1:26" x14ac:dyDescent="0.25">
      <c r="A59" t="s">
        <v>106</v>
      </c>
      <c r="B59" s="73">
        <v>2.29</v>
      </c>
      <c r="C59" t="s">
        <v>168</v>
      </c>
      <c r="D59" t="s">
        <v>107</v>
      </c>
      <c r="E59" s="74">
        <v>14</v>
      </c>
      <c r="F59">
        <v>100</v>
      </c>
      <c r="G59">
        <v>0.02</v>
      </c>
      <c r="H59">
        <v>11.3</v>
      </c>
      <c r="I59">
        <v>0.1</v>
      </c>
      <c r="J59">
        <v>115</v>
      </c>
      <c r="K59">
        <v>0</v>
      </c>
      <c r="L59">
        <v>0</v>
      </c>
      <c r="M59">
        <v>1E-3</v>
      </c>
      <c r="N59">
        <v>1.26</v>
      </c>
      <c r="O59">
        <v>13</v>
      </c>
      <c r="P59">
        <v>1E-3</v>
      </c>
      <c r="Q59">
        <v>0.01</v>
      </c>
      <c r="R59">
        <v>0</v>
      </c>
      <c r="S59">
        <v>3.0000000000000001E-3</v>
      </c>
      <c r="T59">
        <v>0</v>
      </c>
      <c r="U59">
        <v>0.01</v>
      </c>
      <c r="V59">
        <v>0</v>
      </c>
      <c r="W59">
        <v>3</v>
      </c>
      <c r="X59">
        <v>105</v>
      </c>
      <c r="Y59">
        <v>0</v>
      </c>
      <c r="Z59" s="77">
        <v>7.0699999999999999E-2</v>
      </c>
    </row>
    <row r="60" spans="1:26" x14ac:dyDescent="0.25">
      <c r="A60" t="s">
        <v>108</v>
      </c>
      <c r="B60" s="73">
        <v>2.99</v>
      </c>
      <c r="C60" t="s">
        <v>186</v>
      </c>
      <c r="D60" t="s">
        <v>107</v>
      </c>
      <c r="E60" s="74">
        <v>14.2</v>
      </c>
      <c r="F60">
        <v>102</v>
      </c>
      <c r="G60">
        <v>0.12</v>
      </c>
      <c r="H60">
        <v>11.52</v>
      </c>
      <c r="I60">
        <v>0.01</v>
      </c>
      <c r="J60">
        <v>97</v>
      </c>
      <c r="K60">
        <v>0</v>
      </c>
      <c r="L60">
        <v>0</v>
      </c>
      <c r="M60">
        <v>0</v>
      </c>
      <c r="N60">
        <v>0.33</v>
      </c>
      <c r="O60">
        <v>1</v>
      </c>
      <c r="P60">
        <v>1E-3</v>
      </c>
      <c r="Q60">
        <v>0.02</v>
      </c>
      <c r="R60">
        <v>0</v>
      </c>
      <c r="S60">
        <v>6.0000000000000001E-3</v>
      </c>
      <c r="T60">
        <v>3</v>
      </c>
      <c r="U60">
        <v>0</v>
      </c>
      <c r="V60">
        <v>0</v>
      </c>
      <c r="W60">
        <v>3</v>
      </c>
      <c r="X60">
        <v>2</v>
      </c>
      <c r="Y60">
        <v>0.01</v>
      </c>
      <c r="Z60" s="77">
        <v>9.3899999999999997E-2</v>
      </c>
    </row>
    <row r="61" spans="1:26" x14ac:dyDescent="0.25">
      <c r="A61" t="s">
        <v>109</v>
      </c>
      <c r="B61" s="73">
        <v>4.49</v>
      </c>
      <c r="C61" t="s">
        <v>200</v>
      </c>
      <c r="D61" t="s">
        <v>48</v>
      </c>
      <c r="E61" s="74">
        <v>21</v>
      </c>
      <c r="F61">
        <v>78</v>
      </c>
      <c r="G61">
        <v>3.81</v>
      </c>
      <c r="H61">
        <v>6.68</v>
      </c>
      <c r="I61">
        <v>0.78</v>
      </c>
      <c r="J61">
        <v>52</v>
      </c>
      <c r="K61">
        <v>0</v>
      </c>
      <c r="L61">
        <v>0.1</v>
      </c>
      <c r="M61">
        <v>1.0999999999999999E-2</v>
      </c>
      <c r="N61">
        <v>0.17</v>
      </c>
      <c r="O61">
        <v>0.5</v>
      </c>
      <c r="P61">
        <v>3.0000000000000001E-3</v>
      </c>
      <c r="Q61">
        <v>0.32</v>
      </c>
      <c r="R61">
        <v>2</v>
      </c>
      <c r="S61">
        <v>1.6E-2</v>
      </c>
      <c r="T61">
        <v>219</v>
      </c>
      <c r="U61">
        <v>0.13</v>
      </c>
      <c r="V61">
        <v>5</v>
      </c>
      <c r="W61">
        <v>28</v>
      </c>
      <c r="X61">
        <v>351</v>
      </c>
      <c r="Y61">
        <v>0.52</v>
      </c>
      <c r="Z61" s="77">
        <v>0.20768</v>
      </c>
    </row>
    <row r="62" spans="1:26" x14ac:dyDescent="0.25">
      <c r="A62" t="s">
        <v>110</v>
      </c>
      <c r="B62" s="73">
        <v>0.99</v>
      </c>
      <c r="C62" t="s">
        <v>168</v>
      </c>
      <c r="D62" t="s">
        <v>30</v>
      </c>
      <c r="E62" s="74">
        <v>49</v>
      </c>
      <c r="F62">
        <v>58</v>
      </c>
      <c r="G62">
        <v>4.09</v>
      </c>
      <c r="H62">
        <v>0.19</v>
      </c>
      <c r="I62">
        <v>10.34</v>
      </c>
      <c r="J62">
        <v>0</v>
      </c>
      <c r="K62">
        <v>0.2</v>
      </c>
      <c r="L62">
        <v>0</v>
      </c>
      <c r="M62">
        <v>2.4E-2</v>
      </c>
      <c r="N62">
        <v>0.01</v>
      </c>
      <c r="O62">
        <v>2.5</v>
      </c>
      <c r="P62">
        <v>9.2999999999999999E-2</v>
      </c>
      <c r="Q62">
        <v>0</v>
      </c>
      <c r="R62">
        <v>32</v>
      </c>
      <c r="S62">
        <v>0.436</v>
      </c>
      <c r="T62">
        <v>7</v>
      </c>
      <c r="U62">
        <v>0.63</v>
      </c>
      <c r="V62">
        <v>18</v>
      </c>
      <c r="W62">
        <v>177</v>
      </c>
      <c r="X62">
        <v>1</v>
      </c>
      <c r="Y62">
        <v>0.49</v>
      </c>
      <c r="Z62" s="77">
        <v>0.10680000000000001</v>
      </c>
    </row>
    <row r="63" spans="1:26" x14ac:dyDescent="0.25">
      <c r="A63" t="s">
        <v>111</v>
      </c>
      <c r="B63" s="73">
        <v>1.39</v>
      </c>
      <c r="C63" t="s">
        <v>168</v>
      </c>
      <c r="D63" t="s">
        <v>30</v>
      </c>
      <c r="E63" s="74">
        <v>43</v>
      </c>
      <c r="F63">
        <v>57</v>
      </c>
      <c r="G63">
        <v>3.81</v>
      </c>
      <c r="H63">
        <v>0.23</v>
      </c>
      <c r="I63">
        <v>10.199999999999999</v>
      </c>
      <c r="J63">
        <v>0</v>
      </c>
      <c r="K63">
        <v>0</v>
      </c>
      <c r="L63">
        <v>0</v>
      </c>
      <c r="M63">
        <v>0.03</v>
      </c>
      <c r="N63">
        <v>0.37</v>
      </c>
      <c r="O63">
        <v>1.4</v>
      </c>
      <c r="P63">
        <v>0.105</v>
      </c>
      <c r="Q63">
        <v>0</v>
      </c>
      <c r="R63">
        <v>64</v>
      </c>
      <c r="S63">
        <v>0.217</v>
      </c>
      <c r="T63">
        <v>12</v>
      </c>
      <c r="U63">
        <v>0.9</v>
      </c>
      <c r="V63">
        <v>30</v>
      </c>
      <c r="W63">
        <v>153</v>
      </c>
      <c r="X63">
        <v>0</v>
      </c>
      <c r="Y63">
        <v>0.48</v>
      </c>
      <c r="Z63" s="77">
        <v>0.13164999999999999</v>
      </c>
    </row>
    <row r="64" spans="1:26" x14ac:dyDescent="0.25">
      <c r="A64" t="s">
        <v>112</v>
      </c>
      <c r="B64" s="73">
        <v>1.79</v>
      </c>
      <c r="C64" t="s">
        <v>168</v>
      </c>
      <c r="D64" t="s">
        <v>30</v>
      </c>
      <c r="E64" s="74">
        <v>44.25</v>
      </c>
      <c r="F64">
        <v>56</v>
      </c>
      <c r="G64">
        <v>3.84</v>
      </c>
      <c r="H64">
        <v>0.22</v>
      </c>
      <c r="I64">
        <v>10.09</v>
      </c>
      <c r="J64">
        <v>0</v>
      </c>
      <c r="K64">
        <v>0.5</v>
      </c>
      <c r="L64">
        <v>0</v>
      </c>
      <c r="M64">
        <v>5.2999999999999999E-2</v>
      </c>
      <c r="N64">
        <v>0.01</v>
      </c>
      <c r="O64">
        <v>3.7</v>
      </c>
      <c r="P64">
        <v>7.0999999999999994E-2</v>
      </c>
      <c r="Q64">
        <v>0</v>
      </c>
      <c r="R64">
        <v>58</v>
      </c>
      <c r="S64">
        <v>0.25600000000000001</v>
      </c>
      <c r="T64">
        <v>12</v>
      </c>
      <c r="U64">
        <v>1.3</v>
      </c>
      <c r="V64">
        <v>20</v>
      </c>
      <c r="W64">
        <v>178</v>
      </c>
      <c r="X64">
        <v>1</v>
      </c>
      <c r="Y64">
        <v>0.47</v>
      </c>
      <c r="Z64" s="77">
        <v>0.17460000000000001</v>
      </c>
    </row>
    <row r="65" spans="1:26" x14ac:dyDescent="0.25">
      <c r="A65" t="s">
        <v>113</v>
      </c>
      <c r="B65" s="73">
        <v>1.39</v>
      </c>
      <c r="C65" t="s">
        <v>168</v>
      </c>
      <c r="D65" t="s">
        <v>30</v>
      </c>
      <c r="E65" s="74">
        <v>45.5</v>
      </c>
      <c r="F65">
        <v>64</v>
      </c>
      <c r="G65">
        <v>3.74</v>
      </c>
      <c r="H65">
        <v>0.28000000000000003</v>
      </c>
      <c r="I65">
        <v>11.85</v>
      </c>
      <c r="J65">
        <v>0</v>
      </c>
      <c r="K65">
        <v>0.4</v>
      </c>
      <c r="L65">
        <v>0</v>
      </c>
      <c r="M65">
        <v>6.3E-2</v>
      </c>
      <c r="N65">
        <v>0</v>
      </c>
      <c r="O65">
        <v>0.3</v>
      </c>
      <c r="P65">
        <v>0.108</v>
      </c>
      <c r="Q65">
        <v>0</v>
      </c>
      <c r="R65">
        <v>64</v>
      </c>
      <c r="S65">
        <v>0.29499999999999998</v>
      </c>
      <c r="T65">
        <v>31</v>
      </c>
      <c r="U65">
        <v>1.07</v>
      </c>
      <c r="V65">
        <v>24</v>
      </c>
      <c r="W65">
        <v>177</v>
      </c>
      <c r="X65">
        <v>0</v>
      </c>
      <c r="Y65">
        <v>0.47</v>
      </c>
      <c r="Z65" s="77">
        <v>0.13930000000000001</v>
      </c>
    </row>
    <row r="66" spans="1:26" x14ac:dyDescent="0.25">
      <c r="A66" t="s">
        <v>114</v>
      </c>
      <c r="B66" s="73">
        <v>1.89</v>
      </c>
      <c r="C66" t="s">
        <v>186</v>
      </c>
      <c r="D66" t="s">
        <v>30</v>
      </c>
      <c r="E66" s="74">
        <v>42.75</v>
      </c>
      <c r="F66">
        <v>61</v>
      </c>
      <c r="G66">
        <v>3.85</v>
      </c>
      <c r="H66">
        <v>0.28000000000000003</v>
      </c>
      <c r="I66">
        <v>11.21</v>
      </c>
      <c r="J66">
        <v>0</v>
      </c>
      <c r="K66">
        <v>0.3</v>
      </c>
      <c r="L66">
        <v>0</v>
      </c>
      <c r="M66">
        <v>9.8000000000000004E-2</v>
      </c>
      <c r="N66">
        <v>0.4</v>
      </c>
      <c r="O66">
        <v>1.5</v>
      </c>
      <c r="P66">
        <v>8.3000000000000004E-2</v>
      </c>
      <c r="Q66">
        <v>0</v>
      </c>
      <c r="R66">
        <v>74</v>
      </c>
      <c r="S66">
        <v>0.13600000000000001</v>
      </c>
      <c r="T66">
        <v>20</v>
      </c>
      <c r="U66">
        <v>0.89</v>
      </c>
      <c r="V66">
        <v>21</v>
      </c>
      <c r="W66">
        <v>186</v>
      </c>
      <c r="X66">
        <v>0</v>
      </c>
      <c r="Y66">
        <v>0.42</v>
      </c>
      <c r="Z66" s="77">
        <v>0.17796000000000001</v>
      </c>
    </row>
    <row r="67" spans="1:26" x14ac:dyDescent="0.25">
      <c r="A67" t="s">
        <v>115</v>
      </c>
      <c r="B67" s="73">
        <v>8.99</v>
      </c>
      <c r="C67" t="s">
        <v>185</v>
      </c>
      <c r="D67" t="s">
        <v>201</v>
      </c>
      <c r="E67" s="74">
        <v>113</v>
      </c>
      <c r="F67">
        <v>292</v>
      </c>
      <c r="G67">
        <v>28.46</v>
      </c>
      <c r="H67">
        <v>19.78</v>
      </c>
      <c r="I67">
        <v>0</v>
      </c>
      <c r="J67">
        <v>40</v>
      </c>
      <c r="K67">
        <v>0</v>
      </c>
      <c r="L67">
        <v>0.2</v>
      </c>
      <c r="M67">
        <v>0.52400000000000002</v>
      </c>
      <c r="N67">
        <v>0.1</v>
      </c>
      <c r="O67">
        <v>0</v>
      </c>
      <c r="P67">
        <v>9.0999999999999998E-2</v>
      </c>
      <c r="Q67">
        <v>1.81</v>
      </c>
      <c r="R67">
        <v>8</v>
      </c>
      <c r="S67">
        <v>8.7490000000000006</v>
      </c>
      <c r="T67">
        <v>56</v>
      </c>
      <c r="U67">
        <v>2.2400000000000002</v>
      </c>
      <c r="V67">
        <v>32</v>
      </c>
      <c r="W67">
        <v>313</v>
      </c>
      <c r="X67">
        <v>96</v>
      </c>
      <c r="Y67">
        <v>4.03</v>
      </c>
      <c r="Z67" s="77">
        <v>0.74653000000000003</v>
      </c>
    </row>
    <row r="68" spans="1:26" x14ac:dyDescent="0.25">
      <c r="A68" t="s">
        <v>116</v>
      </c>
      <c r="B68" s="73">
        <v>3.29</v>
      </c>
      <c r="C68" t="s">
        <v>202</v>
      </c>
      <c r="D68" t="s">
        <v>25</v>
      </c>
      <c r="E68" s="74">
        <v>113</v>
      </c>
      <c r="F68">
        <v>178</v>
      </c>
      <c r="G68">
        <v>36.33</v>
      </c>
      <c r="H68">
        <v>3.67</v>
      </c>
      <c r="I68">
        <v>0</v>
      </c>
      <c r="J68">
        <v>11</v>
      </c>
      <c r="K68">
        <v>0</v>
      </c>
      <c r="L68">
        <v>0</v>
      </c>
      <c r="M68">
        <v>1.044</v>
      </c>
      <c r="N68">
        <v>0.37</v>
      </c>
      <c r="O68">
        <v>4.9000000000000004</v>
      </c>
      <c r="P68">
        <v>0.111</v>
      </c>
      <c r="Q68">
        <v>0.23</v>
      </c>
      <c r="R68">
        <v>4</v>
      </c>
      <c r="S68">
        <v>10.71</v>
      </c>
      <c r="T68">
        <v>7</v>
      </c>
      <c r="U68">
        <v>0.56000000000000005</v>
      </c>
      <c r="V68">
        <v>36</v>
      </c>
      <c r="W68">
        <v>389</v>
      </c>
      <c r="X68">
        <v>53</v>
      </c>
      <c r="Y68">
        <v>1.0900000000000001</v>
      </c>
      <c r="Z68" s="77">
        <v>0.48199999999999998</v>
      </c>
    </row>
    <row r="69" spans="1:26" x14ac:dyDescent="0.25">
      <c r="A69" t="s">
        <v>117</v>
      </c>
      <c r="B69" s="73">
        <v>0.99</v>
      </c>
      <c r="C69" t="s">
        <v>186</v>
      </c>
      <c r="D69" t="s">
        <v>118</v>
      </c>
      <c r="E69" s="74">
        <v>71.25</v>
      </c>
      <c r="F69">
        <v>264</v>
      </c>
      <c r="G69">
        <v>9.2899999999999991</v>
      </c>
      <c r="H69">
        <v>1.08</v>
      </c>
      <c r="I69">
        <v>60.48</v>
      </c>
      <c r="J69">
        <v>0</v>
      </c>
      <c r="K69">
        <v>0</v>
      </c>
      <c r="L69">
        <v>0</v>
      </c>
      <c r="M69">
        <v>0.10100000000000001</v>
      </c>
      <c r="N69">
        <v>0.08</v>
      </c>
      <c r="O69">
        <v>0.1</v>
      </c>
      <c r="P69">
        <v>0.63500000000000001</v>
      </c>
      <c r="Q69">
        <v>0</v>
      </c>
      <c r="R69">
        <v>279</v>
      </c>
      <c r="S69">
        <v>5.1139999999999999</v>
      </c>
      <c r="T69">
        <v>15</v>
      </c>
      <c r="U69">
        <v>2.35</v>
      </c>
      <c r="V69">
        <v>38</v>
      </c>
      <c r="W69">
        <v>159</v>
      </c>
      <c r="X69">
        <v>4</v>
      </c>
      <c r="Y69">
        <v>1</v>
      </c>
      <c r="Z69" s="77">
        <v>0.155</v>
      </c>
    </row>
    <row r="70" spans="1:26" x14ac:dyDescent="0.25">
      <c r="A70" t="s">
        <v>119</v>
      </c>
      <c r="B70" s="73">
        <v>0.99</v>
      </c>
      <c r="C70" t="s">
        <v>203</v>
      </c>
      <c r="D70" t="s">
        <v>118</v>
      </c>
      <c r="E70" s="74">
        <v>72.5</v>
      </c>
      <c r="F70">
        <v>108</v>
      </c>
      <c r="G70">
        <v>4.3600000000000003</v>
      </c>
      <c r="H70">
        <v>1.24</v>
      </c>
      <c r="I70">
        <v>21.88</v>
      </c>
      <c r="J70">
        <v>0</v>
      </c>
      <c r="K70">
        <v>0</v>
      </c>
      <c r="L70">
        <v>0</v>
      </c>
      <c r="M70">
        <v>6.8000000000000005E-2</v>
      </c>
      <c r="N70">
        <v>0.17</v>
      </c>
      <c r="O70">
        <v>0.4</v>
      </c>
      <c r="P70">
        <v>0.113</v>
      </c>
      <c r="Q70">
        <v>0</v>
      </c>
      <c r="R70">
        <v>15</v>
      </c>
      <c r="S70">
        <v>2.274</v>
      </c>
      <c r="T70">
        <v>9</v>
      </c>
      <c r="U70">
        <v>1.25</v>
      </c>
      <c r="V70">
        <v>89</v>
      </c>
      <c r="W70">
        <v>70</v>
      </c>
      <c r="X70">
        <v>3</v>
      </c>
      <c r="Y70">
        <v>0.97</v>
      </c>
      <c r="Z70" s="77">
        <v>0.19</v>
      </c>
    </row>
    <row r="71" spans="1:26" x14ac:dyDescent="0.25">
      <c r="A71" t="s">
        <v>120</v>
      </c>
      <c r="B71" s="73">
        <v>0.99</v>
      </c>
      <c r="C71" t="s">
        <v>168</v>
      </c>
      <c r="D71" t="s">
        <v>30</v>
      </c>
      <c r="E71" s="74">
        <v>39.25</v>
      </c>
      <c r="F71">
        <v>48</v>
      </c>
      <c r="G71">
        <v>0.89</v>
      </c>
      <c r="H71">
        <v>0.17</v>
      </c>
      <c r="I71">
        <v>11.08</v>
      </c>
      <c r="J71">
        <v>0</v>
      </c>
      <c r="K71">
        <v>0</v>
      </c>
      <c r="L71">
        <v>0</v>
      </c>
      <c r="M71">
        <v>4.4999999999999998E-2</v>
      </c>
      <c r="N71">
        <v>0</v>
      </c>
      <c r="O71">
        <v>0.3</v>
      </c>
      <c r="P71">
        <v>3.3000000000000002E-2</v>
      </c>
      <c r="Q71">
        <v>0</v>
      </c>
      <c r="R71">
        <v>6</v>
      </c>
      <c r="S71">
        <v>0.81</v>
      </c>
      <c r="T71">
        <v>4</v>
      </c>
      <c r="U71">
        <v>0.52</v>
      </c>
      <c r="V71">
        <v>9</v>
      </c>
      <c r="W71">
        <v>37</v>
      </c>
      <c r="X71">
        <v>1</v>
      </c>
      <c r="Y71">
        <v>0.32</v>
      </c>
      <c r="Z71" s="77">
        <v>8.5000000000000006E-2</v>
      </c>
    </row>
    <row r="72" spans="1:26" x14ac:dyDescent="0.25">
      <c r="A72" t="s">
        <v>121</v>
      </c>
      <c r="B72" s="73">
        <v>5.89</v>
      </c>
      <c r="C72" t="s">
        <v>204</v>
      </c>
      <c r="D72" t="s">
        <v>122</v>
      </c>
      <c r="E72" s="74">
        <v>46.25</v>
      </c>
      <c r="F72">
        <v>56</v>
      </c>
      <c r="G72">
        <v>2.04</v>
      </c>
      <c r="H72">
        <v>0.89</v>
      </c>
      <c r="I72">
        <v>9.85</v>
      </c>
      <c r="J72">
        <v>0</v>
      </c>
      <c r="K72">
        <v>0</v>
      </c>
      <c r="L72">
        <v>0</v>
      </c>
      <c r="M72">
        <v>5.7000000000000002E-2</v>
      </c>
      <c r="N72">
        <v>0.28999999999999998</v>
      </c>
      <c r="O72">
        <v>0</v>
      </c>
      <c r="P72">
        <v>4.9000000000000002E-2</v>
      </c>
      <c r="Q72">
        <v>0</v>
      </c>
      <c r="R72">
        <v>19</v>
      </c>
      <c r="S72">
        <v>0.191</v>
      </c>
      <c r="T72">
        <v>8</v>
      </c>
      <c r="U72">
        <v>0.69</v>
      </c>
      <c r="V72">
        <v>30</v>
      </c>
      <c r="W72">
        <v>80</v>
      </c>
      <c r="X72">
        <v>3</v>
      </c>
      <c r="Y72">
        <v>0.5</v>
      </c>
      <c r="Z72" s="77">
        <v>0.8</v>
      </c>
    </row>
    <row r="73" spans="1:26" x14ac:dyDescent="0.25">
      <c r="A73" t="s">
        <v>123</v>
      </c>
      <c r="B73" s="73">
        <v>0.99</v>
      </c>
      <c r="C73" t="s">
        <v>204</v>
      </c>
      <c r="D73" t="s">
        <v>124</v>
      </c>
      <c r="E73" s="74">
        <v>47.5</v>
      </c>
      <c r="F73">
        <v>182</v>
      </c>
      <c r="G73">
        <v>6.73</v>
      </c>
      <c r="H73">
        <v>2.11</v>
      </c>
      <c r="I73">
        <v>33.85</v>
      </c>
      <c r="J73">
        <v>8</v>
      </c>
      <c r="K73">
        <v>0</v>
      </c>
      <c r="L73">
        <v>0.1</v>
      </c>
      <c r="M73">
        <v>0.10299999999999999</v>
      </c>
      <c r="N73">
        <v>0.18</v>
      </c>
      <c r="O73">
        <v>0.2</v>
      </c>
      <c r="P73">
        <v>0.53800000000000003</v>
      </c>
      <c r="Q73">
        <v>0.14000000000000001</v>
      </c>
      <c r="R73">
        <v>176</v>
      </c>
      <c r="S73">
        <v>3.984</v>
      </c>
      <c r="T73">
        <v>17</v>
      </c>
      <c r="U73">
        <v>1.9</v>
      </c>
      <c r="V73">
        <v>28</v>
      </c>
      <c r="W73">
        <v>116</v>
      </c>
      <c r="X73">
        <v>10</v>
      </c>
      <c r="Y73">
        <v>0.91</v>
      </c>
      <c r="Z73" s="77">
        <v>0.13800000000000001</v>
      </c>
    </row>
    <row r="74" spans="1:26" x14ac:dyDescent="0.25">
      <c r="A74" t="s">
        <v>125</v>
      </c>
      <c r="B74" s="73">
        <v>1.99</v>
      </c>
      <c r="C74" t="s">
        <v>205</v>
      </c>
      <c r="D74" t="s">
        <v>44</v>
      </c>
      <c r="E74" s="74">
        <v>124.5</v>
      </c>
      <c r="F74">
        <v>75</v>
      </c>
      <c r="G74">
        <v>0.52</v>
      </c>
      <c r="H74">
        <v>0.1</v>
      </c>
      <c r="I74">
        <v>19.55</v>
      </c>
      <c r="J74">
        <v>2</v>
      </c>
      <c r="K74">
        <v>11.8</v>
      </c>
      <c r="L74">
        <v>0</v>
      </c>
      <c r="M74">
        <v>9.1999999999999998E-2</v>
      </c>
      <c r="N74">
        <v>0.01</v>
      </c>
      <c r="O74">
        <v>0.4</v>
      </c>
      <c r="P74">
        <v>0.11799999999999999</v>
      </c>
      <c r="Q74">
        <v>0</v>
      </c>
      <c r="R74">
        <v>6</v>
      </c>
      <c r="S74">
        <v>0.35399999999999998</v>
      </c>
      <c r="T74">
        <v>17</v>
      </c>
      <c r="U74">
        <v>0.35</v>
      </c>
      <c r="V74">
        <v>17</v>
      </c>
      <c r="W74">
        <v>152</v>
      </c>
      <c r="X74">
        <v>1</v>
      </c>
      <c r="Y74">
        <v>0.12</v>
      </c>
      <c r="Z74" s="77">
        <v>0.43690000000000001</v>
      </c>
    </row>
    <row r="75" spans="1:26" x14ac:dyDescent="0.25">
      <c r="A75" t="s">
        <v>126</v>
      </c>
      <c r="B75" s="73">
        <v>1.89</v>
      </c>
      <c r="C75" t="s">
        <v>206</v>
      </c>
      <c r="D75" t="s">
        <v>44</v>
      </c>
      <c r="E75" s="74">
        <v>113</v>
      </c>
      <c r="F75">
        <v>51</v>
      </c>
      <c r="G75">
        <v>0.21</v>
      </c>
      <c r="H75">
        <v>0.12</v>
      </c>
      <c r="I75">
        <v>13.75</v>
      </c>
      <c r="J75">
        <v>1</v>
      </c>
      <c r="K75">
        <v>25.9</v>
      </c>
      <c r="L75">
        <v>0</v>
      </c>
      <c r="M75">
        <v>3.3000000000000002E-2</v>
      </c>
      <c r="N75">
        <v>0.2</v>
      </c>
      <c r="O75">
        <v>0.6</v>
      </c>
      <c r="P75">
        <v>3.2000000000000001E-2</v>
      </c>
      <c r="Q75">
        <v>0</v>
      </c>
      <c r="R75">
        <v>4</v>
      </c>
      <c r="S75">
        <v>0.10199999999999999</v>
      </c>
      <c r="T75">
        <v>5</v>
      </c>
      <c r="U75">
        <v>0.28000000000000003</v>
      </c>
      <c r="V75">
        <v>4</v>
      </c>
      <c r="W75">
        <v>90</v>
      </c>
      <c r="X75">
        <v>2</v>
      </c>
      <c r="Y75">
        <v>0.04</v>
      </c>
      <c r="Z75" s="77">
        <v>0.315</v>
      </c>
    </row>
    <row r="76" spans="1:26" x14ac:dyDescent="0.25">
      <c r="A76" t="s">
        <v>127</v>
      </c>
      <c r="B76" s="73">
        <v>1.79</v>
      </c>
      <c r="C76" t="s">
        <v>179</v>
      </c>
      <c r="D76" t="s">
        <v>44</v>
      </c>
      <c r="E76" s="74">
        <v>124</v>
      </c>
      <c r="F76">
        <v>62</v>
      </c>
      <c r="G76">
        <v>0.42</v>
      </c>
      <c r="H76">
        <v>0.09</v>
      </c>
      <c r="I76">
        <v>16.05</v>
      </c>
      <c r="J76">
        <v>0</v>
      </c>
      <c r="K76">
        <v>2</v>
      </c>
      <c r="L76">
        <v>0</v>
      </c>
      <c r="M76">
        <v>1.7000000000000001E-2</v>
      </c>
      <c r="N76">
        <v>0.1</v>
      </c>
      <c r="O76">
        <v>0.4</v>
      </c>
      <c r="P76">
        <v>1.4E-2</v>
      </c>
      <c r="Q76">
        <v>0</v>
      </c>
      <c r="R76">
        <v>1</v>
      </c>
      <c r="S76">
        <v>0.248</v>
      </c>
      <c r="T76">
        <v>11</v>
      </c>
      <c r="U76">
        <v>0.26</v>
      </c>
      <c r="V76">
        <v>9</v>
      </c>
      <c r="W76">
        <v>119</v>
      </c>
      <c r="X76">
        <v>5</v>
      </c>
      <c r="Y76">
        <v>0.11</v>
      </c>
      <c r="Z76" s="77">
        <v>0.52200000000000002</v>
      </c>
    </row>
    <row r="77" spans="1:26" x14ac:dyDescent="0.25">
      <c r="A77" t="s">
        <v>128</v>
      </c>
      <c r="B77" s="73">
        <v>2.39</v>
      </c>
      <c r="C77" t="s">
        <v>207</v>
      </c>
      <c r="D77" t="s">
        <v>57</v>
      </c>
      <c r="E77" s="74">
        <v>56</v>
      </c>
      <c r="F77">
        <v>104</v>
      </c>
      <c r="G77">
        <v>14.17</v>
      </c>
      <c r="H77">
        <v>4.54</v>
      </c>
      <c r="I77">
        <v>0.5</v>
      </c>
      <c r="J77">
        <v>30</v>
      </c>
      <c r="K77">
        <v>0</v>
      </c>
      <c r="L77">
        <v>0.1</v>
      </c>
      <c r="M77">
        <v>0.106</v>
      </c>
      <c r="N77">
        <v>0.18</v>
      </c>
      <c r="O77">
        <v>1.3</v>
      </c>
      <c r="P77">
        <v>0</v>
      </c>
      <c r="Q77">
        <v>0.56000000000000005</v>
      </c>
      <c r="R77">
        <v>1</v>
      </c>
      <c r="S77">
        <v>1.3440000000000001</v>
      </c>
      <c r="T77">
        <v>8</v>
      </c>
      <c r="U77">
        <v>0.73</v>
      </c>
      <c r="V77">
        <v>11</v>
      </c>
      <c r="W77">
        <v>86</v>
      </c>
      <c r="X77">
        <v>270</v>
      </c>
      <c r="Y77">
        <v>1.4</v>
      </c>
      <c r="Z77" s="77">
        <v>0.47289999999999999</v>
      </c>
    </row>
    <row r="78" spans="1:26" x14ac:dyDescent="0.25">
      <c r="A78" t="s">
        <v>129</v>
      </c>
      <c r="B78" s="73">
        <v>0.69</v>
      </c>
      <c r="C78" t="s">
        <v>208</v>
      </c>
      <c r="D78" t="s">
        <v>44</v>
      </c>
      <c r="E78" s="74">
        <v>85</v>
      </c>
      <c r="F78">
        <v>26</v>
      </c>
      <c r="G78">
        <v>0.77</v>
      </c>
      <c r="H78">
        <v>0.12</v>
      </c>
      <c r="I78">
        <v>6.13</v>
      </c>
      <c r="J78">
        <v>1</v>
      </c>
      <c r="K78">
        <v>3.5</v>
      </c>
      <c r="L78">
        <v>0</v>
      </c>
      <c r="M78">
        <v>4.8000000000000001E-2</v>
      </c>
      <c r="N78">
        <v>0.03</v>
      </c>
      <c r="O78">
        <v>0.2</v>
      </c>
      <c r="P78">
        <v>8.9999999999999993E-3</v>
      </c>
      <c r="Q78">
        <v>0</v>
      </c>
      <c r="R78">
        <v>26</v>
      </c>
      <c r="S78">
        <v>0.13300000000000001</v>
      </c>
      <c r="T78">
        <v>13</v>
      </c>
      <c r="U78">
        <v>1.55</v>
      </c>
      <c r="V78">
        <v>14</v>
      </c>
      <c r="W78">
        <v>126</v>
      </c>
      <c r="X78">
        <v>165</v>
      </c>
      <c r="Y78">
        <v>0.18</v>
      </c>
      <c r="Z78" s="77">
        <v>0.14269999999999999</v>
      </c>
    </row>
    <row r="79" spans="1:26" x14ac:dyDescent="0.25">
      <c r="A79" t="s">
        <v>130</v>
      </c>
      <c r="B79" s="73">
        <v>0.69</v>
      </c>
      <c r="C79" t="s">
        <v>208</v>
      </c>
      <c r="D79" t="s">
        <v>44</v>
      </c>
      <c r="E79" s="74">
        <v>73</v>
      </c>
      <c r="F79">
        <v>18</v>
      </c>
      <c r="G79">
        <v>0.47</v>
      </c>
      <c r="H79">
        <v>0.14000000000000001</v>
      </c>
      <c r="I79">
        <v>4.04</v>
      </c>
      <c r="J79">
        <v>407</v>
      </c>
      <c r="K79">
        <v>2</v>
      </c>
      <c r="L79">
        <v>0</v>
      </c>
      <c r="M79">
        <v>8.2000000000000003E-2</v>
      </c>
      <c r="N79">
        <v>0.54</v>
      </c>
      <c r="O79">
        <v>7.2</v>
      </c>
      <c r="P79">
        <v>1.2999999999999999E-2</v>
      </c>
      <c r="Q79">
        <v>0</v>
      </c>
      <c r="R79">
        <v>7</v>
      </c>
      <c r="S79">
        <v>0.40300000000000002</v>
      </c>
      <c r="T79">
        <v>18</v>
      </c>
      <c r="U79">
        <v>0.47</v>
      </c>
      <c r="V79">
        <v>6</v>
      </c>
      <c r="W79">
        <v>131</v>
      </c>
      <c r="X79">
        <v>31</v>
      </c>
      <c r="Y79">
        <v>0.19</v>
      </c>
      <c r="Z79" s="77">
        <v>0.12255000000000001</v>
      </c>
    </row>
    <row r="80" spans="1:26" x14ac:dyDescent="0.25">
      <c r="A80" t="s">
        <v>131</v>
      </c>
      <c r="B80" s="73">
        <v>0.69</v>
      </c>
      <c r="C80" t="s">
        <v>209</v>
      </c>
      <c r="D80" t="s">
        <v>44</v>
      </c>
      <c r="E80" s="74">
        <v>82</v>
      </c>
      <c r="F80">
        <v>55</v>
      </c>
      <c r="G80">
        <v>1.88</v>
      </c>
      <c r="H80">
        <v>1</v>
      </c>
      <c r="I80">
        <v>11.76</v>
      </c>
      <c r="J80">
        <v>2</v>
      </c>
      <c r="K80">
        <v>1.5</v>
      </c>
      <c r="L80">
        <v>0</v>
      </c>
      <c r="M80">
        <v>0.03</v>
      </c>
      <c r="N80">
        <v>7.0000000000000007E-2</v>
      </c>
      <c r="O80">
        <v>0</v>
      </c>
      <c r="P80">
        <v>3.2000000000000001E-2</v>
      </c>
      <c r="Q80">
        <v>0</v>
      </c>
      <c r="R80">
        <v>30</v>
      </c>
      <c r="S80">
        <v>0.82399999999999995</v>
      </c>
      <c r="T80">
        <v>2</v>
      </c>
      <c r="U80">
        <v>0.22</v>
      </c>
      <c r="V80">
        <v>11</v>
      </c>
      <c r="W80">
        <v>108</v>
      </c>
      <c r="X80">
        <v>168</v>
      </c>
      <c r="Y80">
        <v>0.26</v>
      </c>
      <c r="Z80" s="77">
        <v>0.13089999999999999</v>
      </c>
    </row>
    <row r="81" spans="1:26" x14ac:dyDescent="0.25">
      <c r="A81" t="s">
        <v>132</v>
      </c>
      <c r="B81" s="73">
        <v>0.69</v>
      </c>
      <c r="C81" t="s">
        <v>208</v>
      </c>
      <c r="D81" t="s">
        <v>44</v>
      </c>
      <c r="E81" s="74">
        <v>76.5</v>
      </c>
      <c r="F81">
        <v>17</v>
      </c>
      <c r="G81">
        <v>0.86</v>
      </c>
      <c r="H81">
        <v>0.35</v>
      </c>
      <c r="I81">
        <v>3.3</v>
      </c>
      <c r="J81">
        <v>14</v>
      </c>
      <c r="K81">
        <v>2.1</v>
      </c>
      <c r="L81">
        <v>0</v>
      </c>
      <c r="M81">
        <v>2.3E-2</v>
      </c>
      <c r="N81">
        <v>0.02</v>
      </c>
      <c r="O81">
        <v>29.8</v>
      </c>
      <c r="P81">
        <v>1.2E-2</v>
      </c>
      <c r="Q81">
        <v>0</v>
      </c>
      <c r="R81">
        <v>21</v>
      </c>
      <c r="S81">
        <v>0.158</v>
      </c>
      <c r="T81">
        <v>29</v>
      </c>
      <c r="U81">
        <v>0.81</v>
      </c>
      <c r="V81">
        <v>10</v>
      </c>
      <c r="W81">
        <v>73</v>
      </c>
      <c r="X81">
        <v>2</v>
      </c>
      <c r="Y81">
        <v>0.15</v>
      </c>
      <c r="Z81" s="77">
        <v>0.12839999999999999</v>
      </c>
    </row>
    <row r="82" spans="1:26" x14ac:dyDescent="0.25">
      <c r="A82" t="s">
        <v>133</v>
      </c>
      <c r="B82" s="73">
        <v>0.69</v>
      </c>
      <c r="C82" t="s">
        <v>179</v>
      </c>
      <c r="D82" t="s">
        <v>44</v>
      </c>
      <c r="E82" s="74">
        <v>81.5</v>
      </c>
      <c r="F82">
        <v>58</v>
      </c>
      <c r="G82">
        <v>3.53</v>
      </c>
      <c r="H82">
        <v>0.77</v>
      </c>
      <c r="I82">
        <v>9.6300000000000008</v>
      </c>
      <c r="J82">
        <v>62</v>
      </c>
      <c r="K82">
        <v>7.6</v>
      </c>
      <c r="L82">
        <v>0</v>
      </c>
      <c r="M82">
        <v>5.2999999999999999E-2</v>
      </c>
      <c r="N82">
        <v>0.02</v>
      </c>
      <c r="O82">
        <v>16.8</v>
      </c>
      <c r="P82">
        <v>5.5E-2</v>
      </c>
      <c r="Q82">
        <v>0</v>
      </c>
      <c r="R82">
        <v>24</v>
      </c>
      <c r="S82">
        <v>0.82499999999999996</v>
      </c>
      <c r="T82">
        <v>20</v>
      </c>
      <c r="U82">
        <v>0.89</v>
      </c>
      <c r="V82">
        <v>15</v>
      </c>
      <c r="W82">
        <v>86</v>
      </c>
      <c r="X82">
        <v>188</v>
      </c>
      <c r="Y82">
        <v>0.55000000000000004</v>
      </c>
      <c r="Z82" s="77">
        <v>0.1323</v>
      </c>
    </row>
    <row r="83" spans="1:26" x14ac:dyDescent="0.25">
      <c r="A83" t="s">
        <v>134</v>
      </c>
      <c r="B83" s="73">
        <v>1.59</v>
      </c>
      <c r="C83" t="s">
        <v>168</v>
      </c>
      <c r="D83" t="s">
        <v>59</v>
      </c>
      <c r="E83" s="74">
        <v>180</v>
      </c>
      <c r="F83">
        <v>34</v>
      </c>
      <c r="G83">
        <v>2.9</v>
      </c>
      <c r="H83">
        <v>0.4</v>
      </c>
      <c r="I83">
        <v>6.75</v>
      </c>
      <c r="J83">
        <v>0</v>
      </c>
      <c r="K83">
        <v>56.3</v>
      </c>
      <c r="L83">
        <v>0</v>
      </c>
      <c r="M83">
        <v>0.158</v>
      </c>
      <c r="N83">
        <v>0.11</v>
      </c>
      <c r="O83">
        <v>21.4</v>
      </c>
      <c r="P83">
        <v>6.7000000000000004E-2</v>
      </c>
      <c r="Q83">
        <v>0</v>
      </c>
      <c r="R83">
        <v>74</v>
      </c>
      <c r="S83">
        <v>0.55800000000000005</v>
      </c>
      <c r="T83">
        <v>31</v>
      </c>
      <c r="U83">
        <v>0.74</v>
      </c>
      <c r="V83">
        <v>16</v>
      </c>
      <c r="W83">
        <v>250</v>
      </c>
      <c r="X83">
        <v>32</v>
      </c>
      <c r="Y83">
        <v>0.23</v>
      </c>
      <c r="Z83" s="77">
        <v>0.63029999999999997</v>
      </c>
    </row>
    <row r="84" spans="1:26" x14ac:dyDescent="0.25">
      <c r="A84" t="s">
        <v>135</v>
      </c>
      <c r="B84" s="73">
        <v>1.59</v>
      </c>
      <c r="C84" t="s">
        <v>168</v>
      </c>
      <c r="D84" t="s">
        <v>44</v>
      </c>
      <c r="E84" s="74">
        <v>90</v>
      </c>
      <c r="F84">
        <v>94</v>
      </c>
      <c r="G84">
        <v>5.99</v>
      </c>
      <c r="H84">
        <v>0.27</v>
      </c>
      <c r="I84">
        <v>17.5</v>
      </c>
      <c r="J84">
        <v>7</v>
      </c>
      <c r="K84">
        <v>5.2</v>
      </c>
      <c r="L84">
        <v>0</v>
      </c>
      <c r="M84">
        <v>0.10299999999999999</v>
      </c>
      <c r="N84">
        <v>0.57999999999999996</v>
      </c>
      <c r="O84">
        <v>4.7</v>
      </c>
      <c r="P84">
        <v>0.05</v>
      </c>
      <c r="Q84">
        <v>0</v>
      </c>
      <c r="R84">
        <v>14</v>
      </c>
      <c r="S84">
        <v>0.69299999999999995</v>
      </c>
      <c r="T84">
        <v>25</v>
      </c>
      <c r="U84">
        <v>1.76</v>
      </c>
      <c r="V84">
        <v>50</v>
      </c>
      <c r="W84">
        <v>370</v>
      </c>
      <c r="X84">
        <v>26</v>
      </c>
      <c r="Y84">
        <v>0.5</v>
      </c>
      <c r="Z84" s="77">
        <v>0.31519000000000003</v>
      </c>
    </row>
    <row r="85" spans="1:26" x14ac:dyDescent="0.25">
      <c r="A85" t="s">
        <v>136</v>
      </c>
      <c r="B85" s="73">
        <v>7.39</v>
      </c>
      <c r="C85" t="s">
        <v>210</v>
      </c>
      <c r="D85" t="s">
        <v>59</v>
      </c>
      <c r="E85" s="74">
        <v>155</v>
      </c>
      <c r="F85">
        <v>79</v>
      </c>
      <c r="G85">
        <v>0.65</v>
      </c>
      <c r="H85">
        <v>0.99</v>
      </c>
      <c r="I85">
        <v>18.86</v>
      </c>
      <c r="J85">
        <v>3</v>
      </c>
      <c r="K85">
        <v>3.9</v>
      </c>
      <c r="L85">
        <v>0</v>
      </c>
      <c r="M85">
        <v>9.0999999999999998E-2</v>
      </c>
      <c r="N85">
        <v>0.74</v>
      </c>
      <c r="O85">
        <v>25.4</v>
      </c>
      <c r="P85">
        <v>0.05</v>
      </c>
      <c r="Q85">
        <v>0</v>
      </c>
      <c r="R85">
        <v>11</v>
      </c>
      <c r="S85">
        <v>0.80600000000000005</v>
      </c>
      <c r="T85">
        <v>12</v>
      </c>
      <c r="U85">
        <v>0.28000000000000003</v>
      </c>
      <c r="V85">
        <v>8</v>
      </c>
      <c r="W85">
        <v>84</v>
      </c>
      <c r="X85">
        <v>2</v>
      </c>
      <c r="Y85">
        <v>0.11</v>
      </c>
      <c r="Z85" s="77">
        <v>1.1229</v>
      </c>
    </row>
    <row r="86" spans="1:26" x14ac:dyDescent="0.25">
      <c r="A86" t="s">
        <v>137</v>
      </c>
      <c r="B86" s="73">
        <v>3.19</v>
      </c>
      <c r="C86" t="s">
        <v>168</v>
      </c>
      <c r="D86" t="s">
        <v>59</v>
      </c>
      <c r="E86" s="74">
        <v>151</v>
      </c>
      <c r="F86">
        <v>130</v>
      </c>
      <c r="G86">
        <v>0.6</v>
      </c>
      <c r="H86">
        <v>0.15</v>
      </c>
      <c r="I86">
        <v>33.520000000000003</v>
      </c>
      <c r="J86">
        <v>3</v>
      </c>
      <c r="K86">
        <v>12.1</v>
      </c>
      <c r="L86">
        <v>0</v>
      </c>
      <c r="M86">
        <v>0.113</v>
      </c>
      <c r="N86">
        <v>0.03</v>
      </c>
      <c r="O86">
        <v>1.1000000000000001</v>
      </c>
      <c r="P86">
        <v>0.151</v>
      </c>
      <c r="Q86">
        <v>0</v>
      </c>
      <c r="R86">
        <v>17</v>
      </c>
      <c r="S86">
        <v>0.45300000000000001</v>
      </c>
      <c r="T86">
        <v>14</v>
      </c>
      <c r="U86">
        <v>0.6</v>
      </c>
      <c r="V86">
        <v>15</v>
      </c>
      <c r="W86">
        <v>151</v>
      </c>
      <c r="X86">
        <v>3</v>
      </c>
      <c r="Y86">
        <v>0.17</v>
      </c>
      <c r="Z86" s="77">
        <v>1.0629999999999999</v>
      </c>
    </row>
    <row r="87" spans="1:26" x14ac:dyDescent="0.25">
      <c r="A87" t="s">
        <v>138</v>
      </c>
      <c r="B87" s="73">
        <v>3.99</v>
      </c>
      <c r="C87" t="s">
        <v>211</v>
      </c>
      <c r="D87" t="s">
        <v>44</v>
      </c>
      <c r="E87" s="74">
        <v>40.54</v>
      </c>
      <c r="F87">
        <v>154</v>
      </c>
      <c r="G87">
        <v>5.33</v>
      </c>
      <c r="H87">
        <v>2.64</v>
      </c>
      <c r="I87">
        <v>27.45</v>
      </c>
      <c r="J87">
        <v>0</v>
      </c>
      <c r="K87">
        <v>0</v>
      </c>
      <c r="L87">
        <v>0</v>
      </c>
      <c r="M87">
        <v>4.1000000000000002E-2</v>
      </c>
      <c r="N87">
        <v>0.17</v>
      </c>
      <c r="O87">
        <v>0.8</v>
      </c>
      <c r="P87">
        <v>0.186</v>
      </c>
      <c r="Q87">
        <v>0</v>
      </c>
      <c r="R87">
        <v>13</v>
      </c>
      <c r="S87">
        <v>0.45600000000000002</v>
      </c>
      <c r="T87">
        <v>21</v>
      </c>
      <c r="U87">
        <v>1.72</v>
      </c>
      <c r="V87">
        <v>56</v>
      </c>
      <c r="W87">
        <v>147</v>
      </c>
      <c r="X87">
        <v>2</v>
      </c>
      <c r="Y87">
        <v>1.48</v>
      </c>
      <c r="Z87" s="77">
        <v>0.13578999999999999</v>
      </c>
    </row>
    <row r="88" spans="1:26" x14ac:dyDescent="0.25">
      <c r="Z88" s="78"/>
    </row>
    <row r="89" spans="1:26" x14ac:dyDescent="0.25">
      <c r="Z89" s="78"/>
    </row>
    <row r="90" spans="1:26" x14ac:dyDescent="0.25">
      <c r="A90" t="s">
        <v>212</v>
      </c>
      <c r="C90" t="s">
        <v>213</v>
      </c>
      <c r="D90" t="s">
        <v>214</v>
      </c>
      <c r="F90">
        <v>2049</v>
      </c>
      <c r="G90">
        <v>61</v>
      </c>
      <c r="H90">
        <v>63</v>
      </c>
      <c r="I90">
        <v>282</v>
      </c>
      <c r="J90">
        <v>700</v>
      </c>
      <c r="K90">
        <v>75</v>
      </c>
      <c r="L90">
        <v>15</v>
      </c>
      <c r="M90">
        <v>1</v>
      </c>
      <c r="N90">
        <v>15</v>
      </c>
      <c r="O90">
        <v>90</v>
      </c>
      <c r="P90">
        <v>1</v>
      </c>
      <c r="Q90">
        <v>2</v>
      </c>
      <c r="R90">
        <v>400</v>
      </c>
      <c r="S90">
        <v>14</v>
      </c>
      <c r="T90" s="79">
        <v>1000</v>
      </c>
      <c r="U90">
        <v>18</v>
      </c>
      <c r="V90">
        <v>310</v>
      </c>
      <c r="W90">
        <f>4.7*1000</f>
        <v>4700</v>
      </c>
      <c r="X90">
        <f>1.5*1000</f>
        <v>1500</v>
      </c>
      <c r="Y90">
        <v>8</v>
      </c>
    </row>
    <row r="91" spans="1:26" x14ac:dyDescent="0.25">
      <c r="A91" t="s">
        <v>215</v>
      </c>
      <c r="F91" s="80" t="s">
        <v>145</v>
      </c>
      <c r="G91" s="80" t="s">
        <v>145</v>
      </c>
      <c r="H91" s="80" t="s">
        <v>145</v>
      </c>
      <c r="I91" s="80" t="s">
        <v>145</v>
      </c>
      <c r="J91" s="79">
        <v>3000</v>
      </c>
      <c r="K91" s="79">
        <v>2000</v>
      </c>
      <c r="L91">
        <v>100</v>
      </c>
      <c r="M91">
        <v>100</v>
      </c>
      <c r="N91" s="79">
        <v>1000</v>
      </c>
      <c r="O91" t="s">
        <v>216</v>
      </c>
      <c r="P91" s="80" t="s">
        <v>145</v>
      </c>
      <c r="Q91" s="80" t="s">
        <v>145</v>
      </c>
      <c r="R91" s="79">
        <v>1000</v>
      </c>
      <c r="S91">
        <v>35</v>
      </c>
      <c r="T91" s="79">
        <v>2500</v>
      </c>
      <c r="U91">
        <v>45</v>
      </c>
      <c r="V91" s="80" t="s">
        <v>145</v>
      </c>
      <c r="W91" s="80" t="s">
        <v>145</v>
      </c>
      <c r="X91" s="79">
        <f>2.3*1000</f>
        <v>2300</v>
      </c>
      <c r="Y91">
        <v>40</v>
      </c>
    </row>
    <row r="92" spans="1:26" x14ac:dyDescent="0.25">
      <c r="A92" t="s">
        <v>217</v>
      </c>
      <c r="H92" t="s">
        <v>142</v>
      </c>
      <c r="I92" s="64" t="s">
        <v>143</v>
      </c>
    </row>
    <row r="94" spans="1:26" x14ac:dyDescent="0.25">
      <c r="A94" t="s">
        <v>218</v>
      </c>
      <c r="C94" t="s">
        <v>219</v>
      </c>
      <c r="F94" s="64">
        <v>2731</v>
      </c>
      <c r="G94">
        <v>71</v>
      </c>
      <c r="H94">
        <v>83.5</v>
      </c>
      <c r="I94">
        <v>375.5</v>
      </c>
      <c r="J94">
        <v>900</v>
      </c>
      <c r="K94">
        <v>90</v>
      </c>
      <c r="L94">
        <v>15</v>
      </c>
      <c r="M94">
        <v>1</v>
      </c>
      <c r="N94">
        <v>15</v>
      </c>
      <c r="O94">
        <v>120</v>
      </c>
      <c r="P94">
        <v>1</v>
      </c>
      <c r="Q94">
        <v>2</v>
      </c>
      <c r="R94">
        <v>400</v>
      </c>
      <c r="S94">
        <v>16</v>
      </c>
      <c r="T94">
        <v>1000</v>
      </c>
      <c r="U94">
        <v>8</v>
      </c>
      <c r="V94">
        <v>400</v>
      </c>
      <c r="W94">
        <v>4700</v>
      </c>
      <c r="X94">
        <v>1500</v>
      </c>
      <c r="Y94">
        <v>11</v>
      </c>
    </row>
    <row r="95" spans="1:26" x14ac:dyDescent="0.25">
      <c r="A95" t="s">
        <v>215</v>
      </c>
      <c r="F95" s="80" t="s">
        <v>145</v>
      </c>
      <c r="G95" s="80" t="s">
        <v>145</v>
      </c>
      <c r="H95" s="80" t="s">
        <v>145</v>
      </c>
      <c r="I95" s="80" t="s">
        <v>145</v>
      </c>
      <c r="J95">
        <v>3000</v>
      </c>
      <c r="K95">
        <v>2000</v>
      </c>
      <c r="L95">
        <v>100</v>
      </c>
      <c r="M95">
        <v>100</v>
      </c>
      <c r="N95">
        <v>1000</v>
      </c>
      <c r="O95" s="80" t="s">
        <v>145</v>
      </c>
      <c r="P95" s="80" t="s">
        <v>145</v>
      </c>
      <c r="Q95" s="80" t="s">
        <v>145</v>
      </c>
      <c r="R95">
        <v>1000</v>
      </c>
      <c r="S95">
        <v>35</v>
      </c>
      <c r="T95">
        <v>2500</v>
      </c>
      <c r="U95">
        <v>45</v>
      </c>
      <c r="V95" s="80" t="s">
        <v>145</v>
      </c>
      <c r="W95" s="80" t="s">
        <v>145</v>
      </c>
      <c r="X95">
        <v>2300</v>
      </c>
      <c r="Y95">
        <v>40</v>
      </c>
    </row>
    <row r="96" spans="1:26" x14ac:dyDescent="0.25">
      <c r="A96" t="s">
        <v>217</v>
      </c>
      <c r="H96" t="s">
        <v>150</v>
      </c>
      <c r="I96" t="s">
        <v>151</v>
      </c>
    </row>
    <row r="98" spans="1:1" x14ac:dyDescent="0.25">
      <c r="A98" s="16" t="s">
        <v>441</v>
      </c>
    </row>
    <row r="99" spans="1:1" x14ac:dyDescent="0.25">
      <c r="A99" s="16" t="s">
        <v>442</v>
      </c>
    </row>
  </sheetData>
  <mergeCells count="1">
    <mergeCell ref="F1:Y1"/>
  </mergeCell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98B58-7A52-49FF-9081-15DFB3FD077C}">
  <sheetPr>
    <tabColor theme="5" tint="-0.249977111117893"/>
    <pageSetUpPr fitToPage="1"/>
  </sheetPr>
  <dimension ref="A1:K73"/>
  <sheetViews>
    <sheetView showGridLines="0" zoomScale="90" zoomScaleNormal="90" workbookViewId="0">
      <selection activeCell="J9" sqref="J9"/>
    </sheetView>
  </sheetViews>
  <sheetFormatPr defaultColWidth="8.875" defaultRowHeight="11.1" customHeight="1" x14ac:dyDescent="0.25"/>
  <cols>
    <col min="1" max="1" width="2.5" style="169" customWidth="1"/>
    <col min="2" max="2" width="43.875" style="169" customWidth="1"/>
    <col min="3" max="3" width="8" style="169" customWidth="1"/>
    <col min="4" max="5" width="6.875" style="169" customWidth="1"/>
    <col min="6" max="6" width="1.125" style="169" customWidth="1"/>
    <col min="7" max="8" width="6.875" style="169" customWidth="1"/>
    <col min="9" max="9" width="1.625" style="169" customWidth="1"/>
    <col min="10" max="10" width="6.875" style="169" customWidth="1"/>
    <col min="11" max="11" width="6.875" style="170" customWidth="1"/>
  </cols>
  <sheetData>
    <row r="1" spans="1:11" ht="11.1" customHeight="1" x14ac:dyDescent="0.25">
      <c r="A1" s="208" t="s">
        <v>547</v>
      </c>
      <c r="B1" s="209"/>
      <c r="C1" s="209"/>
      <c r="D1" s="209"/>
      <c r="E1" s="209"/>
      <c r="F1" s="209"/>
      <c r="G1" s="209"/>
      <c r="H1" s="209"/>
      <c r="I1" s="209"/>
      <c r="J1" s="209"/>
      <c r="K1" s="210"/>
    </row>
    <row r="2" spans="1:11" ht="16.5" customHeight="1" x14ac:dyDescent="0.25">
      <c r="A2" s="211"/>
      <c r="B2" s="211"/>
      <c r="C2" s="211"/>
      <c r="D2" s="296" t="s">
        <v>522</v>
      </c>
      <c r="E2" s="296"/>
      <c r="F2" s="296"/>
      <c r="G2" s="296"/>
      <c r="H2" s="296"/>
      <c r="I2" s="211"/>
      <c r="J2" s="296" t="s">
        <v>527</v>
      </c>
      <c r="K2" s="296"/>
    </row>
    <row r="3" spans="1:11" ht="11.1" customHeight="1" x14ac:dyDescent="0.25">
      <c r="A3" s="212"/>
      <c r="B3" s="213"/>
      <c r="C3" s="209"/>
      <c r="D3" s="297" t="s">
        <v>465</v>
      </c>
      <c r="E3" s="297"/>
      <c r="F3" s="210"/>
      <c r="G3" s="297" t="s">
        <v>466</v>
      </c>
      <c r="H3" s="297"/>
      <c r="I3" s="209"/>
      <c r="J3" s="297" t="s">
        <v>526</v>
      </c>
      <c r="K3" s="297"/>
    </row>
    <row r="4" spans="1:11" ht="11.1" customHeight="1" x14ac:dyDescent="0.25">
      <c r="A4" s="214"/>
      <c r="B4" s="214"/>
      <c r="C4" s="215"/>
      <c r="D4" s="216" t="s">
        <v>524</v>
      </c>
      <c r="E4" s="216" t="s">
        <v>525</v>
      </c>
      <c r="F4" s="216"/>
      <c r="G4" s="216" t="s">
        <v>524</v>
      </c>
      <c r="H4" s="216" t="s">
        <v>525</v>
      </c>
      <c r="I4" s="216"/>
      <c r="J4" s="216" t="s">
        <v>465</v>
      </c>
      <c r="K4" s="216" t="s">
        <v>466</v>
      </c>
    </row>
    <row r="5" spans="1:11" ht="11.1" customHeight="1" x14ac:dyDescent="0.25">
      <c r="A5" s="217" t="s">
        <v>565</v>
      </c>
      <c r="B5" s="217"/>
      <c r="C5" s="217"/>
      <c r="D5" s="218">
        <f>'3.Guesswork1-female'!B13</f>
        <v>0</v>
      </c>
      <c r="E5" s="218">
        <f>'4.Guesswork2-female'!B13</f>
        <v>0</v>
      </c>
      <c r="F5" s="218"/>
      <c r="G5" s="218">
        <f>'5.Guesswork1-male'!B13</f>
        <v>0</v>
      </c>
      <c r="H5" s="218">
        <f>'6.Guesswork2-male'!B13</f>
        <v>0</v>
      </c>
      <c r="I5" s="218"/>
      <c r="J5" s="218">
        <f>'10.SOLVED-female'!B13</f>
        <v>2.8835330245722677</v>
      </c>
      <c r="K5" s="218">
        <f>'11.SOLVED-male'!B13</f>
        <v>3.1665413214403637</v>
      </c>
    </row>
    <row r="6" spans="1:11" ht="11.1" customHeight="1" x14ac:dyDescent="0.25">
      <c r="A6" s="219" t="s">
        <v>569</v>
      </c>
      <c r="B6" s="219"/>
      <c r="C6" s="219"/>
      <c r="D6" s="220"/>
      <c r="E6" s="220"/>
      <c r="F6" s="220"/>
      <c r="G6" s="220"/>
      <c r="H6" s="220"/>
      <c r="I6" s="220"/>
      <c r="J6" s="220"/>
      <c r="K6" s="220"/>
    </row>
    <row r="7" spans="1:11" ht="11.1" customHeight="1" x14ac:dyDescent="0.25">
      <c r="A7" s="215" t="s">
        <v>566</v>
      </c>
      <c r="B7" s="215"/>
      <c r="C7" s="295" t="s">
        <v>567</v>
      </c>
      <c r="D7" s="295"/>
      <c r="E7" s="295"/>
      <c r="F7" s="295"/>
      <c r="G7" s="295"/>
      <c r="H7" s="295"/>
      <c r="I7" s="295"/>
      <c r="J7" s="295"/>
      <c r="K7" s="295"/>
    </row>
    <row r="8" spans="1:11" ht="11.1" customHeight="1" x14ac:dyDescent="0.25">
      <c r="A8" s="208" t="str">
        <f>'2.FoodPricesAndComposition'!A4</f>
        <v>Fruits &amp; vegetables</v>
      </c>
      <c r="B8" s="209"/>
      <c r="C8" s="209"/>
      <c r="D8" s="221"/>
      <c r="E8" s="221"/>
      <c r="F8" s="221"/>
      <c r="G8" s="221"/>
      <c r="H8" s="221"/>
      <c r="I8" s="221"/>
      <c r="J8" s="221"/>
      <c r="K8" s="221"/>
    </row>
    <row r="9" spans="1:11" ht="11.1" customHeight="1" x14ac:dyDescent="0.25">
      <c r="A9" s="209"/>
      <c r="B9" s="209" t="str">
        <f>'2.FoodPricesAndComposition'!A5</f>
        <v xml:space="preserve">Apples, gala </v>
      </c>
      <c r="C9" s="209" t="str">
        <f>'2.FoodPricesAndComposition'!D5</f>
        <v>1 apple</v>
      </c>
      <c r="D9" s="224">
        <f>'3.Guesswork1-female'!C15</f>
        <v>0</v>
      </c>
      <c r="E9" s="224">
        <f>'4.Guesswork2-female'!C15</f>
        <v>0</v>
      </c>
      <c r="F9" s="224"/>
      <c r="G9" s="224">
        <f>'5.Guesswork1-male'!C15</f>
        <v>0</v>
      </c>
      <c r="H9" s="224">
        <f>'6.Guesswork2-male'!C15</f>
        <v>0</v>
      </c>
      <c r="I9" s="222"/>
      <c r="J9" s="222">
        <v>0</v>
      </c>
      <c r="K9" s="222">
        <v>0</v>
      </c>
    </row>
    <row r="10" spans="1:11" ht="11.1" customHeight="1" x14ac:dyDescent="0.25">
      <c r="A10" s="209"/>
      <c r="B10" s="209" t="str">
        <f>'2.FoodPricesAndComposition'!A6</f>
        <v>Bananas, yellow</v>
      </c>
      <c r="C10" s="209" t="str">
        <f>'2.FoodPricesAndComposition'!D6</f>
        <v xml:space="preserve">1 banana </v>
      </c>
      <c r="D10" s="224">
        <f>'3.Guesswork1-female'!C16</f>
        <v>0</v>
      </c>
      <c r="E10" s="224">
        <f>'4.Guesswork2-female'!C16</f>
        <v>0</v>
      </c>
      <c r="F10" s="224"/>
      <c r="G10" s="224">
        <f>'5.Guesswork1-male'!C16</f>
        <v>0</v>
      </c>
      <c r="H10" s="224">
        <f>'6.Guesswork2-male'!C16</f>
        <v>0</v>
      </c>
      <c r="I10" s="222"/>
      <c r="J10" s="222">
        <v>0</v>
      </c>
      <c r="K10" s="222">
        <v>0</v>
      </c>
    </row>
    <row r="11" spans="1:11" ht="11.1" customHeight="1" x14ac:dyDescent="0.25">
      <c r="A11" s="209"/>
      <c r="B11" s="209" t="str">
        <f>'2.FoodPricesAndComposition'!A7</f>
        <v>Blueberries, frozen, Stop &amp; Shop brand</v>
      </c>
      <c r="C11" s="209" t="str">
        <f>'2.FoodPricesAndComposition'!D7</f>
        <v>1 cup</v>
      </c>
      <c r="D11" s="224">
        <f>'3.Guesswork1-female'!C17</f>
        <v>0</v>
      </c>
      <c r="E11" s="224">
        <f>'4.Guesswork2-female'!C17</f>
        <v>0</v>
      </c>
      <c r="F11" s="224"/>
      <c r="G11" s="224">
        <f>'5.Guesswork1-male'!C17</f>
        <v>0</v>
      </c>
      <c r="H11" s="224">
        <f>'6.Guesswork2-male'!C17</f>
        <v>0</v>
      </c>
      <c r="I11" s="222"/>
      <c r="J11" s="222">
        <v>0</v>
      </c>
      <c r="K11" s="222">
        <v>0</v>
      </c>
    </row>
    <row r="12" spans="1:11" ht="11.1" customHeight="1" x14ac:dyDescent="0.25">
      <c r="A12" s="209"/>
      <c r="B12" s="209" t="str">
        <f>'2.FoodPricesAndComposition'!A8</f>
        <v>Oranges, navel</v>
      </c>
      <c r="C12" s="209" t="str">
        <f>'2.FoodPricesAndComposition'!D8</f>
        <v>1 orange</v>
      </c>
      <c r="D12" s="224">
        <f>'3.Guesswork1-female'!C18</f>
        <v>0</v>
      </c>
      <c r="E12" s="224">
        <f>'4.Guesswork2-female'!C18</f>
        <v>0</v>
      </c>
      <c r="F12" s="224"/>
      <c r="G12" s="224">
        <f>'5.Guesswork1-male'!C18</f>
        <v>0</v>
      </c>
      <c r="H12" s="224">
        <f>'6.Guesswork2-male'!C18</f>
        <v>0</v>
      </c>
      <c r="I12" s="222"/>
      <c r="J12" s="222">
        <v>0</v>
      </c>
      <c r="K12" s="222">
        <v>0</v>
      </c>
    </row>
    <row r="13" spans="1:11" ht="11.1" customHeight="1" x14ac:dyDescent="0.25">
      <c r="A13" s="209"/>
      <c r="B13" s="209" t="str">
        <f>'2.FoodPricesAndComposition'!A9</f>
        <v>Broccoli cuts, frozen, Stop &amp; Shop brand</v>
      </c>
      <c r="C13" s="209" t="str">
        <f>'2.FoodPricesAndComposition'!D9</f>
        <v>0.75 cup</v>
      </c>
      <c r="D13" s="224">
        <f>'3.Guesswork1-female'!C19</f>
        <v>0</v>
      </c>
      <c r="E13" s="224">
        <f>'4.Guesswork2-female'!C19</f>
        <v>0</v>
      </c>
      <c r="F13" s="224"/>
      <c r="G13" s="224">
        <f>'5.Guesswork1-male'!C19</f>
        <v>0</v>
      </c>
      <c r="H13" s="224">
        <f>'6.Guesswork2-male'!C19</f>
        <v>0</v>
      </c>
      <c r="I13" s="222"/>
      <c r="J13" s="222">
        <v>0</v>
      </c>
      <c r="K13" s="222">
        <v>0</v>
      </c>
    </row>
    <row r="14" spans="1:11" ht="11.1" customHeight="1" x14ac:dyDescent="0.25">
      <c r="A14" s="209"/>
      <c r="B14" s="209" t="str">
        <f>'2.FoodPricesAndComposition'!A10</f>
        <v>Butternut squash, diced, Stop &amp; Shop brand</v>
      </c>
      <c r="C14" s="209" t="str">
        <f>'2.FoodPricesAndComposition'!D10</f>
        <v>1 cup</v>
      </c>
      <c r="D14" s="224">
        <f>'3.Guesswork1-female'!C20</f>
        <v>0</v>
      </c>
      <c r="E14" s="224">
        <f>'4.Guesswork2-female'!C20</f>
        <v>0</v>
      </c>
      <c r="F14" s="224"/>
      <c r="G14" s="224">
        <f>'5.Guesswork1-male'!C20</f>
        <v>0</v>
      </c>
      <c r="H14" s="224">
        <f>'6.Guesswork2-male'!C20</f>
        <v>0</v>
      </c>
      <c r="I14" s="222"/>
      <c r="J14" s="222">
        <v>0</v>
      </c>
      <c r="K14" s="222">
        <v>0</v>
      </c>
    </row>
    <row r="15" spans="1:11" ht="11.1" customHeight="1" x14ac:dyDescent="0.25">
      <c r="A15" s="209"/>
      <c r="B15" s="209" t="str">
        <f>'2.FoodPricesAndComposition'!A11</f>
        <v>Cabbage, red</v>
      </c>
      <c r="C15" s="209" t="str">
        <f>'2.FoodPricesAndComposition'!D11</f>
        <v>1 cup</v>
      </c>
      <c r="D15" s="224">
        <f>'3.Guesswork1-female'!C21</f>
        <v>0</v>
      </c>
      <c r="E15" s="224">
        <f>'4.Guesswork2-female'!C21</f>
        <v>0</v>
      </c>
      <c r="F15" s="224"/>
      <c r="G15" s="224">
        <f>'5.Guesswork1-male'!C21</f>
        <v>0</v>
      </c>
      <c r="H15" s="224">
        <f>'6.Guesswork2-male'!C21</f>
        <v>0</v>
      </c>
      <c r="I15" s="222"/>
      <c r="J15" s="222">
        <v>0</v>
      </c>
      <c r="K15" s="222">
        <v>0</v>
      </c>
    </row>
    <row r="16" spans="1:11" ht="11.1" customHeight="1" x14ac:dyDescent="0.25">
      <c r="A16" s="209"/>
      <c r="B16" s="209" t="str">
        <f>'2.FoodPricesAndComposition'!A12</f>
        <v>Carrots, fresh</v>
      </c>
      <c r="C16" s="209" t="str">
        <f>'2.FoodPricesAndComposition'!D12</f>
        <v>1 cup</v>
      </c>
      <c r="D16" s="224">
        <f>'3.Guesswork1-female'!C22</f>
        <v>0</v>
      </c>
      <c r="E16" s="224">
        <f>'4.Guesswork2-female'!C22</f>
        <v>0</v>
      </c>
      <c r="F16" s="224"/>
      <c r="G16" s="224">
        <f>'5.Guesswork1-male'!C22</f>
        <v>0</v>
      </c>
      <c r="H16" s="224">
        <f>'6.Guesswork2-male'!C22</f>
        <v>0</v>
      </c>
      <c r="I16" s="222"/>
      <c r="J16" s="222">
        <v>0</v>
      </c>
      <c r="K16" s="222">
        <v>0</v>
      </c>
    </row>
    <row r="17" spans="1:11" ht="11.1" customHeight="1" x14ac:dyDescent="0.25">
      <c r="A17" s="209"/>
      <c r="B17" s="209" t="str">
        <f>'2.FoodPricesAndComposition'!A13</f>
        <v>Carrots, frozen, cut, Stop &amp; Shop brand</v>
      </c>
      <c r="C17" s="209" t="str">
        <f>'2.FoodPricesAndComposition'!D13</f>
        <v>0.66 cup</v>
      </c>
      <c r="D17" s="224">
        <f>'3.Guesswork1-female'!C23</f>
        <v>0</v>
      </c>
      <c r="E17" s="224">
        <f>'4.Guesswork2-female'!C23</f>
        <v>0</v>
      </c>
      <c r="F17" s="224"/>
      <c r="G17" s="224">
        <f>'5.Guesswork1-male'!C23</f>
        <v>0</v>
      </c>
      <c r="H17" s="224">
        <f>'6.Guesswork2-male'!C23</f>
        <v>0</v>
      </c>
      <c r="I17" s="222"/>
      <c r="J17" s="222">
        <v>0</v>
      </c>
      <c r="K17" s="222">
        <v>0</v>
      </c>
    </row>
    <row r="18" spans="1:11" ht="11.1" customHeight="1" x14ac:dyDescent="0.25">
      <c r="A18" s="209"/>
      <c r="B18" s="209" t="str">
        <f>'2.FoodPricesAndComposition'!A14</f>
        <v>Carrots, canned, sliced, Stop &amp; Shop brand</v>
      </c>
      <c r="C18" s="209" t="str">
        <f>'2.FoodPricesAndComposition'!D14</f>
        <v>0.5 cup</v>
      </c>
      <c r="D18" s="224">
        <f>'3.Guesswork1-female'!C24</f>
        <v>0</v>
      </c>
      <c r="E18" s="224">
        <f>'4.Guesswork2-female'!C24</f>
        <v>0</v>
      </c>
      <c r="F18" s="224"/>
      <c r="G18" s="224">
        <f>'5.Guesswork1-male'!C24</f>
        <v>0</v>
      </c>
      <c r="H18" s="224">
        <f>'6.Guesswork2-male'!C24</f>
        <v>0</v>
      </c>
      <c r="I18" s="222"/>
      <c r="J18" s="222">
        <v>0</v>
      </c>
      <c r="K18" s="222">
        <v>0</v>
      </c>
    </row>
    <row r="19" spans="1:11" ht="11.1" customHeight="1" x14ac:dyDescent="0.25">
      <c r="A19" s="209"/>
      <c r="B19" s="209" t="str">
        <f>'2.FoodPricesAndComposition'!A15</f>
        <v>Corn, canned, whole kernel, Stop &amp; Shop brand</v>
      </c>
      <c r="C19" s="209" t="str">
        <f>'2.FoodPricesAndComposition'!D15</f>
        <v>0.5 cup</v>
      </c>
      <c r="D19" s="224">
        <f>'3.Guesswork1-female'!C25</f>
        <v>0</v>
      </c>
      <c r="E19" s="224">
        <f>'4.Guesswork2-female'!C25</f>
        <v>0</v>
      </c>
      <c r="F19" s="224"/>
      <c r="G19" s="224">
        <f>'5.Guesswork1-male'!C25</f>
        <v>0</v>
      </c>
      <c r="H19" s="224">
        <f>'6.Guesswork2-male'!C25</f>
        <v>0</v>
      </c>
      <c r="I19" s="222"/>
      <c r="J19" s="222">
        <v>0</v>
      </c>
      <c r="K19" s="222">
        <v>0</v>
      </c>
    </row>
    <row r="20" spans="1:11" ht="11.1" customHeight="1" x14ac:dyDescent="0.25">
      <c r="A20" s="209"/>
      <c r="B20" s="209" t="str">
        <f>'2.FoodPricesAndComposition'!A16</f>
        <v>Green beans, frozen, cut, Stop &amp; Shop brand</v>
      </c>
      <c r="C20" s="209" t="str">
        <f>'2.FoodPricesAndComposition'!D16</f>
        <v>0.66 cup</v>
      </c>
      <c r="D20" s="224">
        <f>'3.Guesswork1-female'!C26</f>
        <v>0</v>
      </c>
      <c r="E20" s="224">
        <f>'4.Guesswork2-female'!C26</f>
        <v>0</v>
      </c>
      <c r="F20" s="224"/>
      <c r="G20" s="224">
        <f>'5.Guesswork1-male'!C26</f>
        <v>0</v>
      </c>
      <c r="H20" s="224">
        <f>'6.Guesswork2-male'!C26</f>
        <v>0</v>
      </c>
      <c r="I20" s="222"/>
      <c r="J20" s="222">
        <v>0</v>
      </c>
      <c r="K20" s="222">
        <v>0</v>
      </c>
    </row>
    <row r="21" spans="1:11" ht="11.1" customHeight="1" x14ac:dyDescent="0.25">
      <c r="A21" s="209"/>
      <c r="B21" s="209" t="str">
        <f>'2.FoodPricesAndComposition'!A17</f>
        <v>Kale, bagged, frozen, Stop &amp; Shop brand</v>
      </c>
      <c r="C21" s="209" t="str">
        <f>'2.FoodPricesAndComposition'!D17</f>
        <v>1.25 cup</v>
      </c>
      <c r="D21" s="224">
        <f>'3.Guesswork1-female'!C27</f>
        <v>0</v>
      </c>
      <c r="E21" s="224">
        <f>'4.Guesswork2-female'!C27</f>
        <v>0</v>
      </c>
      <c r="F21" s="224"/>
      <c r="G21" s="224">
        <f>'5.Guesswork1-male'!C27</f>
        <v>0</v>
      </c>
      <c r="H21" s="224">
        <f>'6.Guesswork2-male'!C27</f>
        <v>0</v>
      </c>
      <c r="I21" s="222"/>
      <c r="J21" s="222">
        <v>0</v>
      </c>
      <c r="K21" s="222">
        <v>0</v>
      </c>
    </row>
    <row r="22" spans="1:11" ht="11.1" customHeight="1" x14ac:dyDescent="0.25">
      <c r="A22" s="209"/>
      <c r="B22" s="209" t="str">
        <f>'2.FoodPricesAndComposition'!A18</f>
        <v>Pumpkin, fresh</v>
      </c>
      <c r="C22" s="209" t="str">
        <f>'2.FoodPricesAndComposition'!D18</f>
        <v>1 cup</v>
      </c>
      <c r="D22" s="224">
        <f>'3.Guesswork1-female'!C28</f>
        <v>0</v>
      </c>
      <c r="E22" s="224">
        <f>'4.Guesswork2-female'!C28</f>
        <v>0</v>
      </c>
      <c r="F22" s="224"/>
      <c r="G22" s="224">
        <f>'5.Guesswork1-male'!C28</f>
        <v>0</v>
      </c>
      <c r="H22" s="224">
        <f>'6.Guesswork2-male'!C28</f>
        <v>0</v>
      </c>
      <c r="I22" s="222"/>
      <c r="J22" s="222">
        <v>0</v>
      </c>
      <c r="K22" s="222">
        <v>0</v>
      </c>
    </row>
    <row r="23" spans="1:11" ht="11.1" customHeight="1" x14ac:dyDescent="0.25">
      <c r="A23" s="208"/>
      <c r="B23" s="209" t="str">
        <f>'2.FoodPricesAndComposition'!A19</f>
        <v>Pumpkin, canned, Libby's brand</v>
      </c>
      <c r="C23" s="209" t="str">
        <f>'2.FoodPricesAndComposition'!D19</f>
        <v>0.5 cup</v>
      </c>
      <c r="D23" s="224">
        <f>'3.Guesswork1-female'!C29</f>
        <v>0</v>
      </c>
      <c r="E23" s="224">
        <f>'4.Guesswork2-female'!C29</f>
        <v>0</v>
      </c>
      <c r="F23" s="224"/>
      <c r="G23" s="224">
        <f>'5.Guesswork1-male'!C29</f>
        <v>0</v>
      </c>
      <c r="H23" s="224">
        <f>'6.Guesswork2-male'!C29</f>
        <v>0</v>
      </c>
      <c r="I23" s="222"/>
      <c r="J23" s="222">
        <v>0</v>
      </c>
      <c r="K23" s="222">
        <v>0</v>
      </c>
    </row>
    <row r="24" spans="1:11" ht="11.1" customHeight="1" x14ac:dyDescent="0.25">
      <c r="A24" s="209"/>
      <c r="B24" s="209" t="str">
        <f>'2.FoodPricesAndComposition'!A20</f>
        <v>Pumpkin pie filling, canned, Libby's brand</v>
      </c>
      <c r="C24" s="209" t="str">
        <f>'2.FoodPricesAndComposition'!D20</f>
        <v>0.33 cup</v>
      </c>
      <c r="D24" s="224">
        <f>'3.Guesswork1-female'!C30</f>
        <v>0</v>
      </c>
      <c r="E24" s="224">
        <f>'4.Guesswork2-female'!C30</f>
        <v>0</v>
      </c>
      <c r="F24" s="224"/>
      <c r="G24" s="224">
        <f>'5.Guesswork1-male'!C30</f>
        <v>0</v>
      </c>
      <c r="H24" s="224">
        <f>'6.Guesswork2-male'!C30</f>
        <v>0</v>
      </c>
      <c r="I24" s="222"/>
      <c r="J24" s="222">
        <v>0</v>
      </c>
      <c r="K24" s="222">
        <v>0</v>
      </c>
    </row>
    <row r="25" spans="1:11" ht="11.1" customHeight="1" x14ac:dyDescent="0.25">
      <c r="A25" s="209"/>
      <c r="B25" s="209" t="str">
        <f>'2.FoodPricesAndComposition'!A21</f>
        <v>Spinach, bagged, fresh, Stop &amp; Shop brand</v>
      </c>
      <c r="C25" s="209" t="str">
        <f>'2.FoodPricesAndComposition'!D21</f>
        <v>3 cup</v>
      </c>
      <c r="D25" s="224">
        <f>'3.Guesswork1-female'!C31</f>
        <v>0</v>
      </c>
      <c r="E25" s="224">
        <f>'4.Guesswork2-female'!C31</f>
        <v>0</v>
      </c>
      <c r="F25" s="224"/>
      <c r="G25" s="224">
        <f>'5.Guesswork1-male'!C31</f>
        <v>0</v>
      </c>
      <c r="H25" s="224">
        <f>'6.Guesswork2-male'!C31</f>
        <v>0</v>
      </c>
      <c r="I25" s="222"/>
      <c r="J25" s="222">
        <v>0</v>
      </c>
      <c r="K25" s="222">
        <v>0</v>
      </c>
    </row>
    <row r="26" spans="1:11" ht="11.1" customHeight="1" x14ac:dyDescent="0.25">
      <c r="A26" s="209"/>
      <c r="B26" s="209" t="str">
        <f>'2.FoodPricesAndComposition'!A22</f>
        <v>Spinach, cut leaf, frozen, Stop &amp; Shop brand</v>
      </c>
      <c r="C26" s="209" t="str">
        <f>'2.FoodPricesAndComposition'!D22</f>
        <v>1 cup</v>
      </c>
      <c r="D26" s="224">
        <f>'3.Guesswork1-female'!C32</f>
        <v>0</v>
      </c>
      <c r="E26" s="224">
        <f>'4.Guesswork2-female'!C32</f>
        <v>0</v>
      </c>
      <c r="F26" s="224"/>
      <c r="G26" s="224">
        <f>'5.Guesswork1-male'!C32</f>
        <v>0</v>
      </c>
      <c r="H26" s="224">
        <f>'6.Guesswork2-male'!C32</f>
        <v>0</v>
      </c>
      <c r="I26" s="222"/>
      <c r="J26" s="222">
        <v>0</v>
      </c>
      <c r="K26" s="222">
        <v>0</v>
      </c>
    </row>
    <row r="27" spans="1:11" ht="11.1" customHeight="1" x14ac:dyDescent="0.25">
      <c r="A27" s="209"/>
      <c r="B27" s="209" t="str">
        <f>'2.FoodPricesAndComposition'!A23</f>
        <v>Spinach, whole leaf, canned, Stop &amp; Shop brand</v>
      </c>
      <c r="C27" s="209" t="str">
        <f>'2.FoodPricesAndComposition'!D23</f>
        <v>0.5 cup</v>
      </c>
      <c r="D27" s="224">
        <f>'3.Guesswork1-female'!C33</f>
        <v>0</v>
      </c>
      <c r="E27" s="224">
        <f>'4.Guesswork2-female'!C33</f>
        <v>0</v>
      </c>
      <c r="F27" s="224"/>
      <c r="G27" s="224">
        <f>'5.Guesswork1-male'!C33</f>
        <v>0</v>
      </c>
      <c r="H27" s="224">
        <f>'6.Guesswork2-male'!C33</f>
        <v>0</v>
      </c>
      <c r="I27" s="222"/>
      <c r="J27" s="222">
        <v>0</v>
      </c>
      <c r="K27" s="222">
        <v>0</v>
      </c>
    </row>
    <row r="28" spans="1:11" ht="11.1" customHeight="1" x14ac:dyDescent="0.25">
      <c r="A28" s="209"/>
      <c r="B28" s="209" t="str">
        <f>'2.FoodPricesAndComposition'!A24</f>
        <v>Tomato on the vine, fresh</v>
      </c>
      <c r="C28" s="209" t="str">
        <f>'2.FoodPricesAndComposition'!D24</f>
        <v>1 tomato</v>
      </c>
      <c r="D28" s="224">
        <f>'3.Guesswork1-female'!C34</f>
        <v>0</v>
      </c>
      <c r="E28" s="224">
        <f>'4.Guesswork2-female'!C34</f>
        <v>0</v>
      </c>
      <c r="F28" s="224"/>
      <c r="G28" s="224">
        <f>'5.Guesswork1-male'!C34</f>
        <v>0</v>
      </c>
      <c r="H28" s="224">
        <f>'6.Guesswork2-male'!C34</f>
        <v>0</v>
      </c>
      <c r="I28" s="222"/>
      <c r="J28" s="222">
        <v>0</v>
      </c>
      <c r="K28" s="222">
        <v>0</v>
      </c>
    </row>
    <row r="29" spans="1:11" ht="11.1" customHeight="1" x14ac:dyDescent="0.25">
      <c r="A29" s="209"/>
      <c r="B29" s="209" t="str">
        <f>'2.FoodPricesAndComposition'!A25</f>
        <v>Tomato sauce, canned, Stop &amp; Shop brand</v>
      </c>
      <c r="C29" s="209" t="str">
        <f>'2.FoodPricesAndComposition'!D25</f>
        <v>0.25 cup</v>
      </c>
      <c r="D29" s="224">
        <f>'3.Guesswork1-female'!C35</f>
        <v>0</v>
      </c>
      <c r="E29" s="224">
        <f>'4.Guesswork2-female'!C35</f>
        <v>0</v>
      </c>
      <c r="F29" s="224"/>
      <c r="G29" s="224">
        <f>'5.Guesswork1-male'!C35</f>
        <v>0</v>
      </c>
      <c r="H29" s="224">
        <f>'6.Guesswork2-male'!C35</f>
        <v>0</v>
      </c>
      <c r="I29" s="222"/>
      <c r="J29" s="222">
        <v>0</v>
      </c>
      <c r="K29" s="222">
        <v>0</v>
      </c>
    </row>
    <row r="30" spans="1:11" ht="11.1" customHeight="1" x14ac:dyDescent="0.25">
      <c r="A30" s="208" t="str">
        <f>'2.FoodPricesAndComposition'!A26</f>
        <v>Starchy staples</v>
      </c>
      <c r="B30" s="209"/>
      <c r="C30" s="209"/>
      <c r="D30" s="224"/>
      <c r="E30" s="224"/>
      <c r="F30" s="224"/>
      <c r="G30" s="224"/>
      <c r="H30" s="224"/>
      <c r="I30" s="222"/>
      <c r="J30" s="222"/>
      <c r="K30" s="222"/>
    </row>
    <row r="31" spans="1:11" ht="11.1" customHeight="1" x14ac:dyDescent="0.25">
      <c r="A31" s="209"/>
      <c r="B31" s="209" t="str">
        <f>'2.FoodPricesAndComposition'!A27</f>
        <v>Bread, multigrain premium, Stop &amp; Shop brand</v>
      </c>
      <c r="C31" s="209" t="str">
        <f>'2.FoodPricesAndComposition'!D27</f>
        <v>1 slice</v>
      </c>
      <c r="D31" s="224">
        <f>'3.Guesswork1-female'!C37</f>
        <v>0</v>
      </c>
      <c r="E31" s="224">
        <f>'4.Guesswork2-female'!C37</f>
        <v>0</v>
      </c>
      <c r="F31" s="224"/>
      <c r="G31" s="224">
        <f>'5.Guesswork1-male'!C37</f>
        <v>0</v>
      </c>
      <c r="H31" s="224">
        <f>'6.Guesswork2-male'!C37</f>
        <v>0</v>
      </c>
      <c r="I31" s="222"/>
      <c r="J31" s="222">
        <v>0</v>
      </c>
      <c r="K31" s="222">
        <v>0</v>
      </c>
    </row>
    <row r="32" spans="1:11" ht="11.1" customHeight="1" x14ac:dyDescent="0.25">
      <c r="A32" s="209"/>
      <c r="B32" s="209" t="str">
        <f>'2.FoodPricesAndComposition'!A28</f>
        <v xml:space="preserve">Bread, white round top, Stop &amp; Shop brand </v>
      </c>
      <c r="C32" s="209" t="str">
        <f>'2.FoodPricesAndComposition'!D28</f>
        <v>2 slices</v>
      </c>
      <c r="D32" s="224">
        <f>'3.Guesswork1-female'!C38</f>
        <v>0</v>
      </c>
      <c r="E32" s="224">
        <f>'4.Guesswork2-female'!C38</f>
        <v>0</v>
      </c>
      <c r="F32" s="224"/>
      <c r="G32" s="224">
        <f>'5.Guesswork1-male'!C38</f>
        <v>0</v>
      </c>
      <c r="H32" s="224">
        <f>'6.Guesswork2-male'!C38</f>
        <v>0</v>
      </c>
      <c r="I32" s="222"/>
      <c r="J32" s="222">
        <v>4.8</v>
      </c>
      <c r="K32" s="222">
        <v>0</v>
      </c>
    </row>
    <row r="33" spans="1:11" ht="11.1" customHeight="1" x14ac:dyDescent="0.25">
      <c r="A33" s="209"/>
      <c r="B33" s="209" t="str">
        <f>'2.FoodPricesAndComposition'!A29</f>
        <v>Corn masa flour, Maseca brand</v>
      </c>
      <c r="C33" s="209" t="str">
        <f>'2.FoodPricesAndComposition'!D29</f>
        <v>1 cup</v>
      </c>
      <c r="D33" s="224">
        <f>'3.Guesswork1-female'!C39</f>
        <v>0</v>
      </c>
      <c r="E33" s="224">
        <f>'4.Guesswork2-female'!C39</f>
        <v>0</v>
      </c>
      <c r="F33" s="224"/>
      <c r="G33" s="224">
        <f>'5.Guesswork1-male'!C39</f>
        <v>0</v>
      </c>
      <c r="H33" s="224">
        <f>'6.Guesswork2-male'!C39</f>
        <v>0</v>
      </c>
      <c r="I33" s="222"/>
      <c r="J33" s="222">
        <v>2.1</v>
      </c>
      <c r="K33" s="222">
        <v>3.7</v>
      </c>
    </row>
    <row r="34" spans="1:11" ht="11.1" customHeight="1" x14ac:dyDescent="0.25">
      <c r="A34" s="208"/>
      <c r="B34" s="209" t="str">
        <f>'2.FoodPricesAndComposition'!A30</f>
        <v>Corn tortillas, soft, yellow, small, Mission Foods brand</v>
      </c>
      <c r="C34" s="209" t="str">
        <f>'2.FoodPricesAndComposition'!D30</f>
        <v>3 tortillas</v>
      </c>
      <c r="D34" s="224">
        <f>'3.Guesswork1-female'!C40</f>
        <v>0</v>
      </c>
      <c r="E34" s="224">
        <f>'4.Guesswork2-female'!C40</f>
        <v>0</v>
      </c>
      <c r="F34" s="224"/>
      <c r="G34" s="224">
        <f>'5.Guesswork1-male'!C40</f>
        <v>0</v>
      </c>
      <c r="H34" s="224">
        <f>'6.Guesswork2-male'!C40</f>
        <v>0</v>
      </c>
      <c r="I34" s="222"/>
      <c r="J34" s="222">
        <v>0</v>
      </c>
      <c r="K34" s="222">
        <v>0</v>
      </c>
    </row>
    <row r="35" spans="1:11" ht="11.1" customHeight="1" x14ac:dyDescent="0.25">
      <c r="A35" s="209"/>
      <c r="B35" s="209" t="str">
        <f>'2.FoodPricesAndComposition'!A31</f>
        <v>Egg noodles, wide, Stop &amp; Shop brand</v>
      </c>
      <c r="C35" s="209" t="str">
        <f>'2.FoodPricesAndComposition'!D31</f>
        <v>1 cup dry</v>
      </c>
      <c r="D35" s="224">
        <f>'3.Guesswork1-female'!C41</f>
        <v>0</v>
      </c>
      <c r="E35" s="224">
        <f>'4.Guesswork2-female'!C41</f>
        <v>0</v>
      </c>
      <c r="F35" s="224"/>
      <c r="G35" s="224">
        <f>'5.Guesswork1-male'!C41</f>
        <v>0</v>
      </c>
      <c r="H35" s="224">
        <f>'6.Guesswork2-male'!C41</f>
        <v>0</v>
      </c>
      <c r="I35" s="222"/>
      <c r="J35" s="222">
        <v>0</v>
      </c>
      <c r="K35" s="222">
        <v>0</v>
      </c>
    </row>
    <row r="36" spans="1:11" ht="11.1" customHeight="1" x14ac:dyDescent="0.25">
      <c r="A36" s="209"/>
      <c r="B36" s="209" t="str">
        <f>'2.FoodPricesAndComposition'!A32</f>
        <v>Oats, old fashioned, Stop &amp; Shop brand</v>
      </c>
      <c r="C36" s="209" t="str">
        <f>'2.FoodPricesAndComposition'!D32</f>
        <v xml:space="preserve">0.5 cup </v>
      </c>
      <c r="D36" s="224">
        <f>'3.Guesswork1-female'!C42</f>
        <v>0</v>
      </c>
      <c r="E36" s="224">
        <f>'4.Guesswork2-female'!C42</f>
        <v>0</v>
      </c>
      <c r="F36" s="224"/>
      <c r="G36" s="224">
        <f>'5.Guesswork1-male'!C42</f>
        <v>0</v>
      </c>
      <c r="H36" s="224">
        <f>'6.Guesswork2-male'!C42</f>
        <v>0</v>
      </c>
      <c r="I36" s="222"/>
      <c r="J36" s="222">
        <v>0</v>
      </c>
      <c r="K36" s="222">
        <v>0</v>
      </c>
    </row>
    <row r="37" spans="1:11" ht="11.1" customHeight="1" x14ac:dyDescent="0.25">
      <c r="A37" s="209"/>
      <c r="B37" s="209" t="str">
        <f>'2.FoodPricesAndComposition'!A33</f>
        <v>Pasta penne, Stop &amp; Shop brand</v>
      </c>
      <c r="C37" s="209" t="str">
        <f>'2.FoodPricesAndComposition'!D33</f>
        <v>0.75 cup dry</v>
      </c>
      <c r="D37" s="224">
        <f>'3.Guesswork1-female'!C43</f>
        <v>0</v>
      </c>
      <c r="E37" s="224">
        <f>'4.Guesswork2-female'!C43</f>
        <v>0</v>
      </c>
      <c r="F37" s="224"/>
      <c r="G37" s="224">
        <f>'5.Guesswork1-male'!C43</f>
        <v>0</v>
      </c>
      <c r="H37" s="224">
        <f>'6.Guesswork2-male'!C43</f>
        <v>0</v>
      </c>
      <c r="I37" s="222"/>
      <c r="J37" s="222">
        <v>0</v>
      </c>
      <c r="K37" s="222">
        <v>1.2</v>
      </c>
    </row>
    <row r="38" spans="1:11" ht="11.1" customHeight="1" x14ac:dyDescent="0.25">
      <c r="A38" s="209"/>
      <c r="B38" s="209" t="str">
        <f>'2.FoodPricesAndComposition'!A34</f>
        <v>Pasta rotini, whole grain, Barilla brand</v>
      </c>
      <c r="C38" s="209" t="str">
        <f>'2.FoodPricesAndComposition'!D34</f>
        <v>2 oz</v>
      </c>
      <c r="D38" s="224">
        <f>'3.Guesswork1-female'!C44</f>
        <v>0</v>
      </c>
      <c r="E38" s="224">
        <f>'4.Guesswork2-female'!C44</f>
        <v>0</v>
      </c>
      <c r="F38" s="224"/>
      <c r="G38" s="224">
        <f>'5.Guesswork1-male'!C44</f>
        <v>0</v>
      </c>
      <c r="H38" s="224">
        <f>'6.Guesswork2-male'!C44</f>
        <v>0</v>
      </c>
      <c r="I38" s="222"/>
      <c r="J38" s="222">
        <v>0</v>
      </c>
      <c r="K38" s="222">
        <v>0</v>
      </c>
    </row>
    <row r="39" spans="1:11" ht="11.1" customHeight="1" x14ac:dyDescent="0.25">
      <c r="A39" s="209"/>
      <c r="B39" s="209" t="str">
        <f>'2.FoodPricesAndComposition'!A35</f>
        <v>Potatoes, russet</v>
      </c>
      <c r="C39" s="209" t="str">
        <f>'2.FoodPricesAndComposition'!D35</f>
        <v xml:space="preserve">1 med </v>
      </c>
      <c r="D39" s="224">
        <f>'3.Guesswork1-female'!C45</f>
        <v>0</v>
      </c>
      <c r="E39" s="224">
        <f>'4.Guesswork2-female'!C45</f>
        <v>0</v>
      </c>
      <c r="F39" s="224"/>
      <c r="G39" s="224">
        <f>'5.Guesswork1-male'!C45</f>
        <v>0</v>
      </c>
      <c r="H39" s="224">
        <f>'6.Guesswork2-male'!C45</f>
        <v>0</v>
      </c>
      <c r="I39" s="222"/>
      <c r="J39" s="222">
        <v>0.3</v>
      </c>
      <c r="K39" s="222">
        <v>0</v>
      </c>
    </row>
    <row r="40" spans="1:11" ht="11.1" customHeight="1" x14ac:dyDescent="0.25">
      <c r="A40" s="209"/>
      <c r="B40" s="209" t="str">
        <f>'2.FoodPricesAndComposition'!A36</f>
        <v>Potatoes, sweet</v>
      </c>
      <c r="C40" s="209" t="str">
        <f>'2.FoodPricesAndComposition'!D36</f>
        <v>1 potato</v>
      </c>
      <c r="D40" s="224">
        <f>'3.Guesswork1-female'!C46</f>
        <v>0</v>
      </c>
      <c r="E40" s="224">
        <f>'4.Guesswork2-female'!C46</f>
        <v>0</v>
      </c>
      <c r="F40" s="224"/>
      <c r="G40" s="224">
        <f>'5.Guesswork1-male'!C46</f>
        <v>0</v>
      </c>
      <c r="H40" s="224">
        <f>'6.Guesswork2-male'!C46</f>
        <v>0</v>
      </c>
      <c r="I40" s="222"/>
      <c r="J40" s="222">
        <v>0.6</v>
      </c>
      <c r="K40" s="222">
        <v>0.6</v>
      </c>
    </row>
    <row r="41" spans="1:11" ht="11.1" customHeight="1" x14ac:dyDescent="0.25">
      <c r="A41" s="209"/>
      <c r="B41" s="209" t="str">
        <f>'2.FoodPricesAndComposition'!A37</f>
        <v>Rice, brown, Stop &amp; Shop brand</v>
      </c>
      <c r="C41" s="209" t="str">
        <f>'2.FoodPricesAndComposition'!D37</f>
        <v>0.25 cup</v>
      </c>
      <c r="D41" s="224">
        <f>'3.Guesswork1-female'!C47</f>
        <v>0</v>
      </c>
      <c r="E41" s="224">
        <f>'4.Guesswork2-female'!C47</f>
        <v>0</v>
      </c>
      <c r="F41" s="224"/>
      <c r="G41" s="224">
        <f>'5.Guesswork1-male'!C47</f>
        <v>0</v>
      </c>
      <c r="H41" s="224">
        <f>'6.Guesswork2-male'!C47</f>
        <v>0</v>
      </c>
      <c r="I41" s="222"/>
      <c r="J41" s="222">
        <v>0</v>
      </c>
      <c r="K41" s="222">
        <v>0</v>
      </c>
    </row>
    <row r="42" spans="1:11" ht="11.1" customHeight="1" x14ac:dyDescent="0.25">
      <c r="A42" s="209"/>
      <c r="B42" s="209" t="str">
        <f>'2.FoodPricesAndComposition'!A38</f>
        <v>Rice, white, long grain, enriched, Stop &amp; Shop brand</v>
      </c>
      <c r="C42" s="209" t="str">
        <f>'2.FoodPricesAndComposition'!D38</f>
        <v>0.25 cup</v>
      </c>
      <c r="D42" s="224">
        <f>'3.Guesswork1-female'!C48</f>
        <v>0</v>
      </c>
      <c r="E42" s="224">
        <f>'4.Guesswork2-female'!C48</f>
        <v>0</v>
      </c>
      <c r="F42" s="224"/>
      <c r="G42" s="224">
        <f>'5.Guesswork1-male'!C48</f>
        <v>0</v>
      </c>
      <c r="H42" s="224">
        <f>'6.Guesswork2-male'!C48</f>
        <v>0</v>
      </c>
      <c r="I42" s="222"/>
      <c r="J42" s="222">
        <v>0</v>
      </c>
      <c r="K42" s="222">
        <v>0</v>
      </c>
    </row>
    <row r="43" spans="1:11" ht="11.1" customHeight="1" x14ac:dyDescent="0.25">
      <c r="A43" s="208" t="str">
        <f>'2.FoodPricesAndComposition'!A39</f>
        <v>Nuts, beans, seeds and oils</v>
      </c>
      <c r="B43" s="209"/>
      <c r="C43" s="209"/>
      <c r="D43" s="224"/>
      <c r="E43" s="224"/>
      <c r="F43" s="224"/>
      <c r="G43" s="224"/>
      <c r="H43" s="224"/>
      <c r="I43" s="222"/>
      <c r="J43" s="222"/>
      <c r="K43" s="222"/>
    </row>
    <row r="44" spans="1:11" ht="11.1" customHeight="1" x14ac:dyDescent="0.25">
      <c r="A44" s="209"/>
      <c r="B44" s="209" t="str">
        <f>'2.FoodPricesAndComposition'!A40</f>
        <v>Almonds, whole, Stop &amp; Shop brand</v>
      </c>
      <c r="C44" s="209" t="str">
        <f>'2.FoodPricesAndComposition'!D40</f>
        <v>25 pieces</v>
      </c>
      <c r="D44" s="224">
        <f>'3.Guesswork1-female'!C50</f>
        <v>0</v>
      </c>
      <c r="E44" s="224">
        <f>'4.Guesswork2-female'!C50</f>
        <v>0</v>
      </c>
      <c r="F44" s="224"/>
      <c r="G44" s="224">
        <f>'5.Guesswork1-male'!C50</f>
        <v>0</v>
      </c>
      <c r="H44" s="224">
        <f>'6.Guesswork2-male'!C50</f>
        <v>0</v>
      </c>
      <c r="I44" s="222"/>
      <c r="J44" s="222">
        <v>0</v>
      </c>
      <c r="K44" s="222">
        <v>0</v>
      </c>
    </row>
    <row r="45" spans="1:11" ht="11.1" customHeight="1" x14ac:dyDescent="0.25">
      <c r="A45" s="208"/>
      <c r="B45" s="209" t="str">
        <f>'2.FoodPricesAndComposition'!A41</f>
        <v>Cashews, whole, Stop &amp; Shop brand</v>
      </c>
      <c r="C45" s="209" t="str">
        <f>'2.FoodPricesAndComposition'!D41</f>
        <v>3 tbsp</v>
      </c>
      <c r="D45" s="224">
        <f>'3.Guesswork1-female'!C51</f>
        <v>0</v>
      </c>
      <c r="E45" s="224">
        <f>'4.Guesswork2-female'!C51</f>
        <v>0</v>
      </c>
      <c r="F45" s="224"/>
      <c r="G45" s="224">
        <f>'5.Guesswork1-male'!C51</f>
        <v>0</v>
      </c>
      <c r="H45" s="224">
        <f>'6.Guesswork2-male'!C51</f>
        <v>0</v>
      </c>
      <c r="I45" s="222"/>
      <c r="J45" s="222">
        <v>0</v>
      </c>
      <c r="K45" s="222">
        <v>0</v>
      </c>
    </row>
    <row r="46" spans="1:11" ht="11.1" customHeight="1" x14ac:dyDescent="0.25">
      <c r="A46" s="209"/>
      <c r="B46" s="209" t="str">
        <f>'2.FoodPricesAndComposition'!A42</f>
        <v xml:space="preserve">Walnuts, diced, Diamonds of California brand </v>
      </c>
      <c r="C46" s="209" t="str">
        <f>'2.FoodPricesAndComposition'!D42</f>
        <v>0.25 cup</v>
      </c>
      <c r="D46" s="224">
        <f>'3.Guesswork1-female'!C52</f>
        <v>0</v>
      </c>
      <c r="E46" s="224">
        <f>'4.Guesswork2-female'!C52</f>
        <v>0</v>
      </c>
      <c r="F46" s="224"/>
      <c r="G46" s="224">
        <f>'5.Guesswork1-male'!C52</f>
        <v>0</v>
      </c>
      <c r="H46" s="224">
        <f>'6.Guesswork2-male'!C52</f>
        <v>0</v>
      </c>
      <c r="I46" s="222"/>
      <c r="J46" s="222">
        <v>0</v>
      </c>
      <c r="K46" s="222">
        <v>0</v>
      </c>
    </row>
    <row r="47" spans="1:11" ht="11.1" customHeight="1" x14ac:dyDescent="0.25">
      <c r="A47" s="209"/>
      <c r="B47" s="209" t="str">
        <f>'2.FoodPricesAndComposition'!A43</f>
        <v>Beans, black, dried, Goya Foods brand</v>
      </c>
      <c r="C47" s="209" t="str">
        <f>'2.FoodPricesAndComposition'!D43</f>
        <v>0.25 cup</v>
      </c>
      <c r="D47" s="224">
        <f>'3.Guesswork1-female'!C53</f>
        <v>0</v>
      </c>
      <c r="E47" s="224">
        <f>'4.Guesswork2-female'!C53</f>
        <v>0</v>
      </c>
      <c r="F47" s="224"/>
      <c r="G47" s="224">
        <f>'5.Guesswork1-male'!C53</f>
        <v>0</v>
      </c>
      <c r="H47" s="224">
        <f>'6.Guesswork2-male'!C53</f>
        <v>0</v>
      </c>
      <c r="I47" s="222"/>
      <c r="J47" s="222">
        <v>0</v>
      </c>
      <c r="K47" s="222">
        <v>0</v>
      </c>
    </row>
    <row r="48" spans="1:11" ht="11.1" customHeight="1" x14ac:dyDescent="0.25">
      <c r="A48" s="209"/>
      <c r="B48" s="209" t="str">
        <f>'2.FoodPricesAndComposition'!A44</f>
        <v>Beans, black, canned, Goya Foods brand</v>
      </c>
      <c r="C48" s="209" t="str">
        <f>'2.FoodPricesAndComposition'!D44</f>
        <v>0.5 cup</v>
      </c>
      <c r="D48" s="224">
        <f>'3.Guesswork1-female'!C54</f>
        <v>0</v>
      </c>
      <c r="E48" s="224">
        <f>'4.Guesswork2-female'!C54</f>
        <v>0</v>
      </c>
      <c r="F48" s="224"/>
      <c r="G48" s="224">
        <f>'5.Guesswork1-male'!C54</f>
        <v>0</v>
      </c>
      <c r="H48" s="224">
        <f>'6.Guesswork2-male'!C54</f>
        <v>0</v>
      </c>
      <c r="I48" s="222"/>
      <c r="J48" s="222">
        <v>0.2</v>
      </c>
      <c r="K48" s="222">
        <v>0</v>
      </c>
    </row>
    <row r="49" spans="1:11" ht="11.1" customHeight="1" x14ac:dyDescent="0.25">
      <c r="A49" s="209"/>
      <c r="B49" s="209" t="str">
        <f>'2.FoodPricesAndComposition'!A45</f>
        <v>Beans, black, refried, Ducal brand</v>
      </c>
      <c r="C49" s="209" t="str">
        <f>'2.FoodPricesAndComposition'!D45</f>
        <v>0.5 cup</v>
      </c>
      <c r="D49" s="224">
        <f>'3.Guesswork1-female'!C55</f>
        <v>0</v>
      </c>
      <c r="E49" s="224">
        <f>'4.Guesswork2-female'!C55</f>
        <v>0</v>
      </c>
      <c r="F49" s="224"/>
      <c r="G49" s="224">
        <f>'5.Guesswork1-male'!C55</f>
        <v>0</v>
      </c>
      <c r="H49" s="224">
        <f>'6.Guesswork2-male'!C55</f>
        <v>0</v>
      </c>
      <c r="I49" s="222"/>
      <c r="J49" s="222">
        <v>0</v>
      </c>
      <c r="K49" s="222">
        <v>0</v>
      </c>
    </row>
    <row r="50" spans="1:11" ht="11.1" customHeight="1" x14ac:dyDescent="0.25">
      <c r="A50" s="208"/>
      <c r="B50" s="209" t="str">
        <f>'2.FoodPricesAndComposition'!A46</f>
        <v>Chick peas - garbanzos, canned, Goya Foods brand</v>
      </c>
      <c r="C50" s="209" t="str">
        <f>'2.FoodPricesAndComposition'!D46</f>
        <v>0.5 cup</v>
      </c>
      <c r="D50" s="224">
        <f>'3.Guesswork1-female'!C56</f>
        <v>0</v>
      </c>
      <c r="E50" s="224">
        <f>'4.Guesswork2-female'!C56</f>
        <v>0</v>
      </c>
      <c r="F50" s="224"/>
      <c r="G50" s="224">
        <f>'5.Guesswork1-male'!C56</f>
        <v>0</v>
      </c>
      <c r="H50" s="224">
        <f>'6.Guesswork2-male'!C56</f>
        <v>0</v>
      </c>
      <c r="I50" s="222"/>
      <c r="J50" s="222">
        <v>0</v>
      </c>
      <c r="K50" s="222">
        <v>0</v>
      </c>
    </row>
    <row r="51" spans="1:11" ht="11.1" customHeight="1" x14ac:dyDescent="0.25">
      <c r="A51" s="209"/>
      <c r="B51" s="209" t="str">
        <f>'2.FoodPricesAndComposition'!A47</f>
        <v>Peanut butter, chunky, Stop &amp; Shop brand</v>
      </c>
      <c r="C51" s="209" t="str">
        <f>'2.FoodPricesAndComposition'!D47</f>
        <v>2 tbsp</v>
      </c>
      <c r="D51" s="224">
        <f>'3.Guesswork1-female'!C57</f>
        <v>0</v>
      </c>
      <c r="E51" s="224">
        <f>'4.Guesswork2-female'!C57</f>
        <v>0</v>
      </c>
      <c r="F51" s="224"/>
      <c r="G51" s="224">
        <f>'5.Guesswork1-male'!C57</f>
        <v>0</v>
      </c>
      <c r="H51" s="224">
        <f>'6.Guesswork2-male'!C57</f>
        <v>0</v>
      </c>
      <c r="I51" s="222"/>
      <c r="J51" s="222">
        <v>0.9</v>
      </c>
      <c r="K51" s="222">
        <v>1.4</v>
      </c>
    </row>
    <row r="52" spans="1:11" ht="11.1" customHeight="1" x14ac:dyDescent="0.25">
      <c r="A52" s="209"/>
      <c r="B52" s="209" t="str">
        <f>'2.FoodPricesAndComposition'!A48</f>
        <v>Peanut butter, creamy, Stop &amp; Shop brand</v>
      </c>
      <c r="C52" s="209" t="str">
        <f>'2.FoodPricesAndComposition'!D48</f>
        <v>2 tbsp</v>
      </c>
      <c r="D52" s="224">
        <f>'3.Guesswork1-female'!C58</f>
        <v>0</v>
      </c>
      <c r="E52" s="224">
        <f>'4.Guesswork2-female'!C58</f>
        <v>0</v>
      </c>
      <c r="F52" s="224"/>
      <c r="G52" s="224">
        <f>'5.Guesswork1-male'!C58</f>
        <v>0</v>
      </c>
      <c r="H52" s="224">
        <f>'6.Guesswork2-male'!C58</f>
        <v>0</v>
      </c>
      <c r="I52" s="222"/>
      <c r="J52" s="222">
        <v>0</v>
      </c>
      <c r="K52" s="222">
        <v>0</v>
      </c>
    </row>
    <row r="53" spans="1:11" ht="11.1" customHeight="1" x14ac:dyDescent="0.25">
      <c r="A53" s="209"/>
      <c r="B53" s="209" t="str">
        <f>'2.FoodPricesAndComposition'!A49</f>
        <v>Margarine sticks, 4 qrtrs, Stop &amp; Shop brand</v>
      </c>
      <c r="C53" s="209" t="str">
        <f>'2.FoodPricesAndComposition'!D49</f>
        <v>1 tbsp</v>
      </c>
      <c r="D53" s="224">
        <f>'3.Guesswork1-female'!C59</f>
        <v>0</v>
      </c>
      <c r="E53" s="224">
        <f>'4.Guesswork2-female'!C59</f>
        <v>0</v>
      </c>
      <c r="F53" s="224"/>
      <c r="G53" s="224">
        <f>'5.Guesswork1-male'!C59</f>
        <v>0</v>
      </c>
      <c r="H53" s="224">
        <f>'6.Guesswork2-male'!C59</f>
        <v>0</v>
      </c>
      <c r="I53" s="222"/>
      <c r="J53" s="222">
        <v>0</v>
      </c>
      <c r="K53" s="222">
        <v>0</v>
      </c>
    </row>
    <row r="54" spans="1:11" ht="11.1" customHeight="1" x14ac:dyDescent="0.25">
      <c r="A54" s="209"/>
      <c r="B54" s="209" t="str">
        <f>'2.FoodPricesAndComposition'!A50</f>
        <v>Vegetable Oil , 100% Soybean Oil, Stop &amp; Shop brand</v>
      </c>
      <c r="C54" s="209" t="str">
        <f>'2.FoodPricesAndComposition'!D50</f>
        <v>1 tbsp</v>
      </c>
      <c r="D54" s="224">
        <f>'3.Guesswork1-female'!C60</f>
        <v>0</v>
      </c>
      <c r="E54" s="224">
        <f>'4.Guesswork2-female'!C60</f>
        <v>0</v>
      </c>
      <c r="F54" s="224"/>
      <c r="G54" s="224">
        <f>'5.Guesswork1-male'!C60</f>
        <v>0</v>
      </c>
      <c r="H54" s="224">
        <f>'6.Guesswork2-male'!C60</f>
        <v>0</v>
      </c>
      <c r="I54" s="222"/>
      <c r="J54" s="222">
        <v>2.4</v>
      </c>
      <c r="K54" s="222">
        <v>3.5</v>
      </c>
    </row>
    <row r="55" spans="1:11" ht="11.1" customHeight="1" x14ac:dyDescent="0.25">
      <c r="A55" s="208" t="str">
        <f>'2.FoodPricesAndComposition'!A51</f>
        <v>Animal-sourced foods and alternatives</v>
      </c>
      <c r="B55" s="209"/>
      <c r="C55" s="209"/>
      <c r="D55" s="224"/>
      <c r="E55" s="224"/>
      <c r="F55" s="224"/>
      <c r="G55" s="224"/>
      <c r="H55" s="224"/>
      <c r="I55" s="222"/>
      <c r="J55" s="222"/>
      <c r="K55" s="222"/>
    </row>
    <row r="56" spans="1:11" ht="11.1" customHeight="1" x14ac:dyDescent="0.25">
      <c r="A56" s="209"/>
      <c r="B56" s="209" t="str">
        <f>'2.FoodPricesAndComposition'!A52</f>
        <v>Cheese, cheddar shredded, Stop &amp; Shop brand</v>
      </c>
      <c r="C56" s="209" t="str">
        <f>'2.FoodPricesAndComposition'!D52</f>
        <v>0.25 cup</v>
      </c>
      <c r="D56" s="224">
        <f>'3.Guesswork1-female'!C62</f>
        <v>0</v>
      </c>
      <c r="E56" s="224">
        <f>'4.Guesswork2-female'!C62</f>
        <v>0</v>
      </c>
      <c r="F56" s="224"/>
      <c r="G56" s="224">
        <f>'5.Guesswork1-male'!C62</f>
        <v>0</v>
      </c>
      <c r="H56" s="224">
        <f>'6.Guesswork2-male'!C62</f>
        <v>0</v>
      </c>
      <c r="I56" s="222"/>
      <c r="J56" s="222">
        <v>0</v>
      </c>
      <c r="K56" s="222">
        <v>0</v>
      </c>
    </row>
    <row r="57" spans="1:11" ht="11.1" customHeight="1" x14ac:dyDescent="0.25">
      <c r="A57" s="209"/>
      <c r="B57" s="209" t="str">
        <f>'2.FoodPricesAndComposition'!A53</f>
        <v>Cheese, cottage, large curd, 4% milkfat, Stop &amp; Shop brand</v>
      </c>
      <c r="C57" s="209" t="str">
        <f>'2.FoodPricesAndComposition'!D53</f>
        <v>0.5 cup</v>
      </c>
      <c r="D57" s="224">
        <f>'3.Guesswork1-female'!C63</f>
        <v>0</v>
      </c>
      <c r="E57" s="224">
        <f>'4.Guesswork2-female'!C63</f>
        <v>0</v>
      </c>
      <c r="F57" s="224"/>
      <c r="G57" s="224">
        <f>'5.Guesswork1-male'!C63</f>
        <v>0</v>
      </c>
      <c r="H57" s="224">
        <f>'6.Guesswork2-male'!C63</f>
        <v>0</v>
      </c>
      <c r="I57" s="222"/>
      <c r="J57" s="222">
        <v>0</v>
      </c>
      <c r="K57" s="222">
        <v>0</v>
      </c>
    </row>
    <row r="58" spans="1:11" ht="11.1" customHeight="1" x14ac:dyDescent="0.25">
      <c r="A58" s="209"/>
      <c r="B58" s="209" t="str">
        <f>'2.FoodPricesAndComposition'!A54</f>
        <v>Cheese, parmesan wedge, Taste of Inspirations brand</v>
      </c>
      <c r="C58" s="209" t="str">
        <f>'2.FoodPricesAndComposition'!D54</f>
        <v>1 oz</v>
      </c>
      <c r="D58" s="224">
        <f>'3.Guesswork1-female'!C64</f>
        <v>0</v>
      </c>
      <c r="E58" s="224">
        <f>'4.Guesswork2-female'!C64</f>
        <v>0</v>
      </c>
      <c r="F58" s="224"/>
      <c r="G58" s="224">
        <f>'5.Guesswork1-male'!C64</f>
        <v>0</v>
      </c>
      <c r="H58" s="224">
        <f>'6.Guesswork2-male'!C64</f>
        <v>0</v>
      </c>
      <c r="I58" s="222"/>
      <c r="J58" s="222">
        <v>0</v>
      </c>
      <c r="K58" s="222">
        <v>0</v>
      </c>
    </row>
    <row r="59" spans="1:11" ht="11.1" customHeight="1" x14ac:dyDescent="0.25">
      <c r="A59" s="209"/>
      <c r="B59" s="209" t="str">
        <f>'2.FoodPricesAndComposition'!A55</f>
        <v>Cheese food, American yellow singles - 24 ct, Stop &amp; Shop brand</v>
      </c>
      <c r="C59" s="209" t="str">
        <f>'2.FoodPricesAndComposition'!D55</f>
        <v>1 slice</v>
      </c>
      <c r="D59" s="224">
        <f>'3.Guesswork1-female'!C65</f>
        <v>0</v>
      </c>
      <c r="E59" s="224">
        <f>'4.Guesswork2-female'!C65</f>
        <v>0</v>
      </c>
      <c r="F59" s="224"/>
      <c r="G59" s="224">
        <f>'5.Guesswork1-male'!C65</f>
        <v>0</v>
      </c>
      <c r="H59" s="224">
        <f>'6.Guesswork2-male'!C65</f>
        <v>0</v>
      </c>
      <c r="I59" s="222"/>
      <c r="J59" s="222">
        <v>0</v>
      </c>
      <c r="K59" s="222">
        <v>0</v>
      </c>
    </row>
    <row r="60" spans="1:11" ht="11.1" customHeight="1" x14ac:dyDescent="0.25">
      <c r="A60" s="209"/>
      <c r="B60" s="209" t="str">
        <f>'2.FoodPricesAndComposition'!A56</f>
        <v>Chicken drumsticks, all natural value pack, Stop &amp; Shop brand</v>
      </c>
      <c r="C60" s="209" t="str">
        <f>'2.FoodPricesAndComposition'!D56</f>
        <v>4 oz</v>
      </c>
      <c r="D60" s="224">
        <f>'3.Guesswork1-female'!C66</f>
        <v>0</v>
      </c>
      <c r="E60" s="224">
        <f>'4.Guesswork2-female'!C66</f>
        <v>0</v>
      </c>
      <c r="F60" s="224"/>
      <c r="G60" s="224">
        <f>'5.Guesswork1-male'!C66</f>
        <v>0</v>
      </c>
      <c r="H60" s="224">
        <f>'6.Guesswork2-male'!C66</f>
        <v>0</v>
      </c>
      <c r="I60" s="222"/>
      <c r="J60" s="222">
        <v>0</v>
      </c>
      <c r="K60" s="222">
        <v>0</v>
      </c>
    </row>
    <row r="61" spans="1:11" ht="11.1" customHeight="1" x14ac:dyDescent="0.25">
      <c r="A61" s="209"/>
      <c r="B61" s="209" t="str">
        <f>'2.FoodPricesAndComposition'!A57</f>
        <v>Eggs, white grade A large, Stop &amp; Shop brand</v>
      </c>
      <c r="C61" s="209" t="str">
        <f>'2.FoodPricesAndComposition'!D57</f>
        <v xml:space="preserve">1 egg </v>
      </c>
      <c r="D61" s="224">
        <f>'3.Guesswork1-female'!C67</f>
        <v>0</v>
      </c>
      <c r="E61" s="224">
        <f>'4.Guesswork2-female'!C67</f>
        <v>0</v>
      </c>
      <c r="F61" s="224"/>
      <c r="G61" s="224">
        <f>'5.Guesswork1-male'!C67</f>
        <v>0</v>
      </c>
      <c r="H61" s="224">
        <f>'6.Guesswork2-male'!C67</f>
        <v>0</v>
      </c>
      <c r="I61" s="222"/>
      <c r="J61" s="222">
        <v>0</v>
      </c>
      <c r="K61" s="222">
        <v>0</v>
      </c>
    </row>
    <row r="62" spans="1:11" ht="11.1" customHeight="1" x14ac:dyDescent="0.25">
      <c r="A62" s="209"/>
      <c r="B62" s="209" t="str">
        <f>'2.FoodPricesAndComposition'!A58</f>
        <v>Ground beef, fresh, 80% lean, 20% fat, Stop &amp; Shop brand</v>
      </c>
      <c r="C62" s="209" t="str">
        <f>'2.FoodPricesAndComposition'!D58</f>
        <v>4 oz</v>
      </c>
      <c r="D62" s="224">
        <f>'3.Guesswork1-female'!C68</f>
        <v>0</v>
      </c>
      <c r="E62" s="224">
        <f>'4.Guesswork2-female'!C68</f>
        <v>0</v>
      </c>
      <c r="F62" s="224"/>
      <c r="G62" s="224">
        <f>'5.Guesswork1-male'!C68</f>
        <v>0</v>
      </c>
      <c r="H62" s="224">
        <f>'6.Guesswork2-male'!C68</f>
        <v>0</v>
      </c>
      <c r="I62" s="222"/>
      <c r="J62" s="222">
        <v>0</v>
      </c>
      <c r="K62" s="222">
        <v>0</v>
      </c>
    </row>
    <row r="63" spans="1:11" ht="11.1" customHeight="1" x14ac:dyDescent="0.25">
      <c r="A63" s="209"/>
      <c r="B63" s="209" t="str">
        <f>'2.FoodPricesAndComposition'!A59</f>
        <v>Yogurt, plain, low fat, Stop &amp; Shop brand</v>
      </c>
      <c r="C63" s="209" t="str">
        <f>'2.FoodPricesAndComposition'!D59</f>
        <v>0.67 cup</v>
      </c>
      <c r="D63" s="224">
        <f>'3.Guesswork1-female'!C69</f>
        <v>0</v>
      </c>
      <c r="E63" s="224">
        <f>'4.Guesswork2-female'!C69</f>
        <v>0</v>
      </c>
      <c r="F63" s="224"/>
      <c r="G63" s="224">
        <f>'5.Guesswork1-male'!C69</f>
        <v>0</v>
      </c>
      <c r="H63" s="224">
        <f>'6.Guesswork2-male'!C69</f>
        <v>0</v>
      </c>
      <c r="I63" s="222"/>
      <c r="J63" s="222">
        <v>0</v>
      </c>
      <c r="K63" s="222">
        <v>0</v>
      </c>
    </row>
    <row r="64" spans="1:11" ht="11.1" customHeight="1" x14ac:dyDescent="0.25">
      <c r="A64" s="208" t="str">
        <f>'2.FoodPricesAndComposition'!A60</f>
        <v>Milk &amp; nutrient-dense beverages</v>
      </c>
      <c r="B64" s="209"/>
      <c r="C64" s="209"/>
      <c r="D64" s="224"/>
      <c r="E64" s="224"/>
      <c r="F64" s="224"/>
      <c r="G64" s="224"/>
      <c r="H64" s="224"/>
      <c r="I64" s="222"/>
      <c r="J64" s="222"/>
      <c r="K64" s="222"/>
    </row>
    <row r="65" spans="1:11" ht="11.1" customHeight="1" x14ac:dyDescent="0.25">
      <c r="A65" s="209"/>
      <c r="B65" s="209" t="str">
        <f>'2.FoodPricesAndComposition'!A61</f>
        <v>Milk, fat-free, fortified, Stop &amp; Shop brand</v>
      </c>
      <c r="C65" s="209" t="str">
        <f>'2.FoodPricesAndComposition'!D61</f>
        <v>1 cup</v>
      </c>
      <c r="D65" s="224">
        <f>'3.Guesswork1-female'!C71</f>
        <v>0</v>
      </c>
      <c r="E65" s="224">
        <f>'4.Guesswork2-female'!C71</f>
        <v>0</v>
      </c>
      <c r="F65" s="224"/>
      <c r="G65" s="224">
        <f>'5.Guesswork1-male'!C71</f>
        <v>0</v>
      </c>
      <c r="H65" s="224">
        <f>'6.Guesswork2-male'!C71</f>
        <v>0</v>
      </c>
      <c r="I65" s="222"/>
      <c r="J65" s="222">
        <v>0.3</v>
      </c>
      <c r="K65" s="222">
        <v>2.2000000000000002</v>
      </c>
    </row>
    <row r="66" spans="1:11" ht="11.1" customHeight="1" x14ac:dyDescent="0.25">
      <c r="A66" s="209"/>
      <c r="B66" s="209" t="str">
        <f>'2.FoodPricesAndComposition'!A62</f>
        <v xml:space="preserve">Milk, low fat 1%, fortified, Garelick Farms brand </v>
      </c>
      <c r="C66" s="209" t="str">
        <f>'2.FoodPricesAndComposition'!D62</f>
        <v>1 cup</v>
      </c>
      <c r="D66" s="224">
        <f>'3.Guesswork1-female'!C72</f>
        <v>0</v>
      </c>
      <c r="E66" s="224">
        <f>'4.Guesswork2-female'!C72</f>
        <v>0</v>
      </c>
      <c r="F66" s="224"/>
      <c r="G66" s="224">
        <f>'5.Guesswork1-male'!C72</f>
        <v>0</v>
      </c>
      <c r="H66" s="224">
        <f>'6.Guesswork2-male'!C72</f>
        <v>0</v>
      </c>
      <c r="I66" s="222"/>
      <c r="J66" s="222">
        <v>0</v>
      </c>
      <c r="K66" s="222">
        <v>0</v>
      </c>
    </row>
    <row r="67" spans="1:11" ht="11.1" customHeight="1" x14ac:dyDescent="0.25">
      <c r="A67" s="209"/>
      <c r="B67" s="209" t="str">
        <f>'2.FoodPricesAndComposition'!A63</f>
        <v>Milk, reduced fat 2%, fortified, Garelick Farms brand</v>
      </c>
      <c r="C67" s="209" t="str">
        <f>'2.FoodPricesAndComposition'!D63</f>
        <v>1 cup</v>
      </c>
      <c r="D67" s="224">
        <f>'3.Guesswork1-female'!C73</f>
        <v>0</v>
      </c>
      <c r="E67" s="224">
        <f>'4.Guesswork2-female'!C73</f>
        <v>0</v>
      </c>
      <c r="F67" s="224"/>
      <c r="G67" s="224">
        <f>'5.Guesswork1-male'!C73</f>
        <v>0</v>
      </c>
      <c r="H67" s="224">
        <f>'6.Guesswork2-male'!C73</f>
        <v>0</v>
      </c>
      <c r="I67" s="222"/>
      <c r="J67" s="222">
        <v>0</v>
      </c>
      <c r="K67" s="222">
        <v>0</v>
      </c>
    </row>
    <row r="68" spans="1:11" ht="11.1" customHeight="1" x14ac:dyDescent="0.25">
      <c r="A68" s="209"/>
      <c r="B68" s="209" t="str">
        <f>'2.FoodPricesAndComposition'!A64</f>
        <v>Milk, whole, fortified, Stop &amp; Shop brand</v>
      </c>
      <c r="C68" s="209" t="str">
        <f>'2.FoodPricesAndComposition'!D64</f>
        <v>1 cup</v>
      </c>
      <c r="D68" s="224">
        <f>'3.Guesswork1-female'!C74</f>
        <v>0</v>
      </c>
      <c r="E68" s="224">
        <f>'4.Guesswork2-female'!C74</f>
        <v>0</v>
      </c>
      <c r="F68" s="224"/>
      <c r="G68" s="224">
        <f>'5.Guesswork1-male'!C74</f>
        <v>0</v>
      </c>
      <c r="H68" s="224">
        <f>'6.Guesswork2-male'!C74</f>
        <v>0</v>
      </c>
      <c r="I68" s="222"/>
      <c r="J68" s="222">
        <v>0</v>
      </c>
      <c r="K68" s="222">
        <v>0</v>
      </c>
    </row>
    <row r="69" spans="1:11" ht="11.1" customHeight="1" x14ac:dyDescent="0.25">
      <c r="A69" s="209"/>
      <c r="B69" s="209" t="str">
        <f>'2.FoodPricesAndComposition'!A65</f>
        <v>Almond milk, Nature's Promise brand</v>
      </c>
      <c r="C69" s="209" t="str">
        <f>'2.FoodPricesAndComposition'!D65</f>
        <v>1 cup</v>
      </c>
      <c r="D69" s="224">
        <f>'3.Guesswork1-female'!C75</f>
        <v>0</v>
      </c>
      <c r="E69" s="224">
        <f>'4.Guesswork2-female'!C75</f>
        <v>0</v>
      </c>
      <c r="F69" s="224"/>
      <c r="G69" s="224">
        <f>'5.Guesswork1-male'!C75</f>
        <v>0</v>
      </c>
      <c r="H69" s="224">
        <f>'6.Guesswork2-male'!C75</f>
        <v>0</v>
      </c>
      <c r="I69" s="222"/>
      <c r="J69" s="222">
        <v>0.7</v>
      </c>
      <c r="K69" s="222">
        <v>0.5</v>
      </c>
    </row>
    <row r="70" spans="1:11" ht="11.1" customHeight="1" x14ac:dyDescent="0.25">
      <c r="A70" s="209"/>
      <c r="B70" s="209" t="str">
        <f>'2.FoodPricesAndComposition'!A66</f>
        <v>Oat milk, Planet Oat Brand</v>
      </c>
      <c r="C70" s="209" t="str">
        <f>'2.FoodPricesAndComposition'!D66</f>
        <v>1 cup</v>
      </c>
      <c r="D70" s="224">
        <f>'3.Guesswork1-female'!C76</f>
        <v>0</v>
      </c>
      <c r="E70" s="224">
        <f>'4.Guesswork2-female'!C76</f>
        <v>0</v>
      </c>
      <c r="F70" s="224"/>
      <c r="G70" s="224">
        <f>'5.Guesswork1-male'!C76</f>
        <v>0</v>
      </c>
      <c r="H70" s="224">
        <f>'6.Guesswork2-male'!C76</f>
        <v>0</v>
      </c>
      <c r="I70" s="222"/>
      <c r="J70" s="222">
        <v>0</v>
      </c>
      <c r="K70" s="222">
        <v>0</v>
      </c>
    </row>
    <row r="71" spans="1:11" ht="11.1" customHeight="1" x14ac:dyDescent="0.25">
      <c r="A71" s="209"/>
      <c r="B71" s="209" t="str">
        <f>'2.FoodPricesAndComposition'!A67</f>
        <v>Soy milk, Nature's Promise brand</v>
      </c>
      <c r="C71" s="209" t="str">
        <f>'2.FoodPricesAndComposition'!D67</f>
        <v>1 cup</v>
      </c>
      <c r="D71" s="224">
        <f>'3.Guesswork1-female'!C77</f>
        <v>0</v>
      </c>
      <c r="E71" s="224">
        <f>'4.Guesswork2-female'!C77</f>
        <v>0</v>
      </c>
      <c r="F71" s="224"/>
      <c r="G71" s="224">
        <f>'5.Guesswork1-male'!C77</f>
        <v>0</v>
      </c>
      <c r="H71" s="224">
        <f>'6.Guesswork2-male'!C77</f>
        <v>0</v>
      </c>
      <c r="I71" s="222"/>
      <c r="J71" s="222">
        <v>0.7</v>
      </c>
      <c r="K71" s="222">
        <v>0</v>
      </c>
    </row>
    <row r="72" spans="1:11" ht="11.1" customHeight="1" x14ac:dyDescent="0.25">
      <c r="A72" s="209"/>
      <c r="B72" s="209" t="str">
        <f>'2.FoodPricesAndComposition'!A68</f>
        <v xml:space="preserve">Orange Juice, 100% Pure Not From Concentrate, Stop &amp; Shop </v>
      </c>
      <c r="C72" s="209" t="str">
        <f>'2.FoodPricesAndComposition'!D68</f>
        <v xml:space="preserve">8 fl oz </v>
      </c>
      <c r="D72" s="224">
        <f>'3.Guesswork1-female'!C78</f>
        <v>0</v>
      </c>
      <c r="E72" s="224">
        <f>'4.Guesswork2-female'!C78</f>
        <v>0</v>
      </c>
      <c r="F72" s="225"/>
      <c r="G72" s="224">
        <f>'5.Guesswork1-male'!C78</f>
        <v>0</v>
      </c>
      <c r="H72" s="224">
        <f>'6.Guesswork2-male'!C78</f>
        <v>0</v>
      </c>
      <c r="I72" s="223"/>
      <c r="J72" s="222">
        <v>0.6</v>
      </c>
      <c r="K72" s="222">
        <v>0.7</v>
      </c>
    </row>
    <row r="73" spans="1:11" ht="54" customHeight="1" x14ac:dyDescent="0.25">
      <c r="A73" s="294" t="s">
        <v>714</v>
      </c>
      <c r="B73" s="294"/>
      <c r="C73" s="294"/>
      <c r="D73" s="294"/>
      <c r="E73" s="294"/>
      <c r="F73" s="294"/>
      <c r="G73" s="294"/>
      <c r="H73" s="294"/>
      <c r="I73" s="294"/>
      <c r="J73" s="294"/>
      <c r="K73" s="294"/>
    </row>
  </sheetData>
  <mergeCells count="7">
    <mergeCell ref="A73:K73"/>
    <mergeCell ref="C7:K7"/>
    <mergeCell ref="J2:K2"/>
    <mergeCell ref="D2:H2"/>
    <mergeCell ref="D3:E3"/>
    <mergeCell ref="G3:H3"/>
    <mergeCell ref="J3:K3"/>
  </mergeCells>
  <pageMargins left="0.7" right="0.7" top="0.75" bottom="0.75" header="0.3" footer="0.3"/>
  <pageSetup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D673C-638B-490E-B159-E37D42C82648}">
  <sheetPr>
    <tabColor theme="5" tint="-0.249977111117893"/>
  </sheetPr>
  <dimension ref="A1:AG31"/>
  <sheetViews>
    <sheetView showGridLines="0" zoomScale="90" zoomScaleNormal="90" workbookViewId="0">
      <selection activeCell="T1" sqref="T1"/>
    </sheetView>
  </sheetViews>
  <sheetFormatPr defaultColWidth="9" defaultRowHeight="12.75" x14ac:dyDescent="0.2"/>
  <cols>
    <col min="1" max="1" width="2.375" style="169" customWidth="1"/>
    <col min="2" max="2" width="16" style="191" customWidth="1"/>
    <col min="3" max="5" width="7.125" style="169" customWidth="1"/>
    <col min="6" max="6" width="3.875" style="169" customWidth="1"/>
    <col min="7" max="9" width="7.125" style="169" customWidth="1"/>
    <col min="10" max="10" width="9" style="169"/>
    <col min="11" max="11" width="2.375" style="169" customWidth="1"/>
    <col min="12" max="12" width="16" style="169" customWidth="1"/>
    <col min="13" max="15" width="7.125" style="169" customWidth="1"/>
    <col min="16" max="16" width="3.875" style="169" customWidth="1"/>
    <col min="17" max="19" width="7.125" style="169" customWidth="1"/>
    <col min="20" max="16384" width="9" style="169"/>
  </cols>
  <sheetData>
    <row r="1" spans="1:33" x14ac:dyDescent="0.2">
      <c r="A1" s="171" t="s">
        <v>762</v>
      </c>
      <c r="B1" s="172"/>
      <c r="C1" s="173"/>
      <c r="D1" s="173"/>
      <c r="E1" s="173"/>
      <c r="F1" s="173"/>
      <c r="G1" s="173"/>
      <c r="H1" s="173"/>
      <c r="I1" s="173"/>
      <c r="J1" s="173"/>
      <c r="K1" s="171" t="s">
        <v>763</v>
      </c>
      <c r="L1" s="173"/>
      <c r="M1" s="173"/>
      <c r="N1" s="173"/>
      <c r="O1" s="173"/>
      <c r="P1" s="173"/>
      <c r="Q1" s="173"/>
      <c r="R1" s="173"/>
      <c r="S1" s="173"/>
    </row>
    <row r="2" spans="1:33" ht="24" customHeight="1" x14ac:dyDescent="0.2">
      <c r="A2" s="173"/>
      <c r="B2" s="172"/>
      <c r="C2" s="300" t="s">
        <v>521</v>
      </c>
      <c r="D2" s="300"/>
      <c r="E2" s="300"/>
      <c r="F2" s="173"/>
      <c r="G2" s="300" t="s">
        <v>543</v>
      </c>
      <c r="H2" s="300"/>
      <c r="I2" s="300"/>
      <c r="J2" s="173"/>
      <c r="K2" s="173"/>
      <c r="L2" s="173"/>
      <c r="M2" s="300" t="s">
        <v>544</v>
      </c>
      <c r="N2" s="300"/>
      <c r="O2" s="300"/>
      <c r="P2" s="173"/>
      <c r="Q2" s="300" t="s">
        <v>545</v>
      </c>
      <c r="R2" s="300"/>
      <c r="S2" s="300"/>
    </row>
    <row r="3" spans="1:33" ht="37.5" customHeight="1" x14ac:dyDescent="0.2">
      <c r="A3" s="174"/>
      <c r="B3" s="175"/>
      <c r="C3" s="176" t="s">
        <v>535</v>
      </c>
      <c r="D3" s="177" t="s">
        <v>532</v>
      </c>
      <c r="E3" s="177" t="s">
        <v>533</v>
      </c>
      <c r="F3" s="178"/>
      <c r="G3" s="176" t="s">
        <v>535</v>
      </c>
      <c r="H3" s="177" t="s">
        <v>532</v>
      </c>
      <c r="I3" s="177" t="s">
        <v>533</v>
      </c>
      <c r="J3" s="173"/>
      <c r="K3" s="174"/>
      <c r="L3" s="175"/>
      <c r="M3" s="176" t="s">
        <v>535</v>
      </c>
      <c r="N3" s="177" t="s">
        <v>532</v>
      </c>
      <c r="O3" s="177" t="s">
        <v>533</v>
      </c>
      <c r="P3" s="178"/>
      <c r="Q3" s="176" t="s">
        <v>535</v>
      </c>
      <c r="R3" s="177" t="s">
        <v>532</v>
      </c>
      <c r="S3" s="177" t="s">
        <v>533</v>
      </c>
    </row>
    <row r="4" spans="1:33" ht="15.75" customHeight="1" x14ac:dyDescent="0.2">
      <c r="A4" s="179" t="s">
        <v>539</v>
      </c>
      <c r="B4" s="180"/>
      <c r="C4" s="181"/>
      <c r="D4" s="182"/>
      <c r="E4" s="182"/>
      <c r="F4" s="181"/>
      <c r="G4" s="181"/>
      <c r="H4" s="182"/>
      <c r="I4" s="182"/>
      <c r="J4" s="173"/>
      <c r="K4" s="179" t="s">
        <v>539</v>
      </c>
      <c r="L4" s="180"/>
      <c r="M4" s="181"/>
      <c r="N4" s="182"/>
      <c r="O4" s="182"/>
      <c r="P4" s="181"/>
      <c r="Q4" s="181"/>
      <c r="R4" s="182"/>
      <c r="S4" s="182"/>
    </row>
    <row r="5" spans="1:33" x14ac:dyDescent="0.2">
      <c r="A5" s="173"/>
      <c r="B5" s="183" t="s">
        <v>2</v>
      </c>
      <c r="C5" s="184">
        <f>'3.Guesswork1-female'!F13</f>
        <v>0</v>
      </c>
      <c r="D5" s="299">
        <f>C5/'1.NutrientRequirements'!B4</f>
        <v>0</v>
      </c>
      <c r="E5" s="299"/>
      <c r="F5" s="173"/>
      <c r="G5" s="184">
        <f>'4.Guesswork2-female'!F13</f>
        <v>0</v>
      </c>
      <c r="H5" s="299">
        <f>G5/'1.NutrientRequirements'!B4</f>
        <v>0</v>
      </c>
      <c r="I5" s="299"/>
      <c r="J5" s="173"/>
      <c r="K5" s="173"/>
      <c r="L5" s="183" t="s">
        <v>2</v>
      </c>
      <c r="M5" s="184">
        <f>'5.Guesswork1-male'!F13</f>
        <v>0</v>
      </c>
      <c r="N5" s="299">
        <f>M5/'1.NutrientRequirements'!B7</f>
        <v>0</v>
      </c>
      <c r="O5" s="299"/>
      <c r="P5" s="173"/>
      <c r="Q5" s="184">
        <f>'6.Guesswork2-male'!F13</f>
        <v>0</v>
      </c>
      <c r="R5" s="299">
        <f>Q5/'1.NutrientRequirements'!B7</f>
        <v>0</v>
      </c>
      <c r="S5" s="299"/>
      <c r="AF5" s="192"/>
      <c r="AG5" s="192"/>
    </row>
    <row r="6" spans="1:33" x14ac:dyDescent="0.2">
      <c r="A6" s="173"/>
      <c r="B6" s="183" t="s">
        <v>528</v>
      </c>
      <c r="C6" s="184">
        <f>'3.Guesswork1-female'!G13</f>
        <v>0</v>
      </c>
      <c r="D6" s="185">
        <f>C6/'1.NutrientRequirements'!C4</f>
        <v>0</v>
      </c>
      <c r="E6" s="186">
        <f>C6/'1.NutrientRequirements'!C5</f>
        <v>0</v>
      </c>
      <c r="F6" s="173"/>
      <c r="G6" s="184">
        <f>'4.Guesswork2-female'!G13</f>
        <v>0</v>
      </c>
      <c r="H6" s="185">
        <f>G6/'1.NutrientRequirements'!C4</f>
        <v>0</v>
      </c>
      <c r="I6" s="186">
        <f>G6/'1.NutrientRequirements'!C5</f>
        <v>0</v>
      </c>
      <c r="J6" s="173"/>
      <c r="K6" s="173"/>
      <c r="L6" s="183" t="s">
        <v>528</v>
      </c>
      <c r="M6" s="184">
        <f>'5.Guesswork1-male'!G13</f>
        <v>0</v>
      </c>
      <c r="N6" s="185">
        <f>M6/'1.NutrientRequirements'!C7</f>
        <v>0</v>
      </c>
      <c r="O6" s="186">
        <f>M6/'1.NutrientRequirements'!C8</f>
        <v>0</v>
      </c>
      <c r="P6" s="173"/>
      <c r="Q6" s="184">
        <f>'6.Guesswork2-male'!G13</f>
        <v>0</v>
      </c>
      <c r="R6" s="185">
        <f>Q6/'1.NutrientRequirements'!C7</f>
        <v>0</v>
      </c>
      <c r="S6" s="186">
        <f>Q6/'1.NutrientRequirements'!C8</f>
        <v>0</v>
      </c>
    </row>
    <row r="7" spans="1:33" x14ac:dyDescent="0.2">
      <c r="A7" s="173"/>
      <c r="B7" s="183" t="s">
        <v>4</v>
      </c>
      <c r="C7" s="184">
        <f>'3.Guesswork1-female'!H13</f>
        <v>0</v>
      </c>
      <c r="D7" s="185">
        <f>C7/'1.NutrientRequirements'!D4</f>
        <v>0</v>
      </c>
      <c r="E7" s="186">
        <f>C7/'1.NutrientRequirements'!D5</f>
        <v>0</v>
      </c>
      <c r="F7" s="173"/>
      <c r="G7" s="184">
        <f>'4.Guesswork2-female'!H13</f>
        <v>0</v>
      </c>
      <c r="H7" s="185">
        <f>G7/'1.NutrientRequirements'!D4</f>
        <v>0</v>
      </c>
      <c r="I7" s="186">
        <f>G7/'1.NutrientRequirements'!D5</f>
        <v>0</v>
      </c>
      <c r="J7" s="173"/>
      <c r="K7" s="173"/>
      <c r="L7" s="183" t="s">
        <v>4</v>
      </c>
      <c r="M7" s="184">
        <f>'5.Guesswork1-male'!H13</f>
        <v>0</v>
      </c>
      <c r="N7" s="185">
        <f>M7/'1.NutrientRequirements'!D7</f>
        <v>0</v>
      </c>
      <c r="O7" s="186">
        <f>M7/'1.NutrientRequirements'!D8</f>
        <v>0</v>
      </c>
      <c r="P7" s="173"/>
      <c r="Q7" s="184">
        <f>'6.Guesswork2-male'!H13</f>
        <v>0</v>
      </c>
      <c r="R7" s="185">
        <f>Q7/'1.NutrientRequirements'!D7</f>
        <v>0</v>
      </c>
      <c r="S7" s="186">
        <f>Q7/'1.NutrientRequirements'!D8</f>
        <v>0</v>
      </c>
    </row>
    <row r="8" spans="1:33" x14ac:dyDescent="0.2">
      <c r="A8" s="173"/>
      <c r="B8" s="183" t="s">
        <v>5</v>
      </c>
      <c r="C8" s="184">
        <f>'3.Guesswork1-female'!I13</f>
        <v>0</v>
      </c>
      <c r="D8" s="185">
        <f>C8/'1.NutrientRequirements'!E4</f>
        <v>0</v>
      </c>
      <c r="E8" s="186">
        <f>C8/'1.NutrientRequirements'!E5</f>
        <v>0</v>
      </c>
      <c r="F8" s="173"/>
      <c r="G8" s="184">
        <f>'4.Guesswork2-female'!I13</f>
        <v>0</v>
      </c>
      <c r="H8" s="185">
        <f>G8/'1.NutrientRequirements'!E4</f>
        <v>0</v>
      </c>
      <c r="I8" s="186">
        <f>G8/'1.NutrientRequirements'!E5</f>
        <v>0</v>
      </c>
      <c r="J8" s="173"/>
      <c r="K8" s="173"/>
      <c r="L8" s="183" t="s">
        <v>5</v>
      </c>
      <c r="M8" s="184">
        <f>'5.Guesswork1-male'!I13</f>
        <v>0</v>
      </c>
      <c r="N8" s="185">
        <f>M8/'1.NutrientRequirements'!E7</f>
        <v>0</v>
      </c>
      <c r="O8" s="186">
        <f>M8/'1.NutrientRequirements'!E8</f>
        <v>0</v>
      </c>
      <c r="P8" s="173"/>
      <c r="Q8" s="184">
        <f>'6.Guesswork2-male'!I13</f>
        <v>0</v>
      </c>
      <c r="R8" s="185">
        <f>Q8/'1.NutrientRequirements'!E7</f>
        <v>0</v>
      </c>
      <c r="S8" s="186">
        <f>Q8/'1.NutrientRequirements'!E8</f>
        <v>0</v>
      </c>
    </row>
    <row r="9" spans="1:33" x14ac:dyDescent="0.2">
      <c r="A9" s="179" t="s">
        <v>540</v>
      </c>
      <c r="B9" s="183"/>
      <c r="C9" s="173"/>
      <c r="D9" s="185"/>
      <c r="E9" s="186"/>
      <c r="F9" s="173"/>
      <c r="G9" s="173"/>
      <c r="H9" s="185"/>
      <c r="I9" s="186"/>
      <c r="J9" s="173"/>
      <c r="K9" s="179" t="s">
        <v>540</v>
      </c>
      <c r="L9" s="183"/>
      <c r="M9" s="173"/>
      <c r="N9" s="185"/>
      <c r="O9" s="186"/>
      <c r="P9" s="173"/>
      <c r="Q9" s="173"/>
      <c r="R9" s="185"/>
      <c r="S9" s="186"/>
    </row>
    <row r="10" spans="1:33" x14ac:dyDescent="0.2">
      <c r="A10" s="173"/>
      <c r="B10" s="183" t="s">
        <v>529</v>
      </c>
      <c r="C10" s="184">
        <f>'3.Guesswork1-female'!J13</f>
        <v>0</v>
      </c>
      <c r="D10" s="185">
        <f>C10/'1.NutrientRequirements'!F4</f>
        <v>0</v>
      </c>
      <c r="E10" s="186">
        <f>C10/'1.NutrientRequirements'!F5</f>
        <v>0</v>
      </c>
      <c r="F10" s="173"/>
      <c r="G10" s="184">
        <f>'4.Guesswork2-female'!J13</f>
        <v>0</v>
      </c>
      <c r="H10" s="185">
        <f>G10/'1.NutrientRequirements'!F4</f>
        <v>0</v>
      </c>
      <c r="I10" s="186">
        <f>G10/'1.NutrientRequirements'!F5</f>
        <v>0</v>
      </c>
      <c r="J10" s="173"/>
      <c r="K10" s="173"/>
      <c r="L10" s="183" t="s">
        <v>529</v>
      </c>
      <c r="M10" s="184">
        <f>'5.Guesswork1-male'!J13</f>
        <v>0</v>
      </c>
      <c r="N10" s="185">
        <f>M10/'1.NutrientRequirements'!F7</f>
        <v>0</v>
      </c>
      <c r="O10" s="186">
        <f>M10/'1.NutrientRequirements'!F8</f>
        <v>0</v>
      </c>
      <c r="P10" s="173"/>
      <c r="Q10" s="184">
        <f>'6.Guesswork2-male'!J13</f>
        <v>0</v>
      </c>
      <c r="R10" s="185">
        <f>Q10/'1.NutrientRequirements'!F7</f>
        <v>0</v>
      </c>
      <c r="S10" s="186">
        <f>Q10/'1.NutrientRequirements'!F8</f>
        <v>0</v>
      </c>
    </row>
    <row r="11" spans="1:33" x14ac:dyDescent="0.2">
      <c r="A11" s="173"/>
      <c r="B11" s="183" t="s">
        <v>460</v>
      </c>
      <c r="C11" s="184">
        <f>'3.Guesswork1-female'!K13</f>
        <v>0</v>
      </c>
      <c r="D11" s="185">
        <f>C11/'1.NutrientRequirements'!G4</f>
        <v>0</v>
      </c>
      <c r="E11" s="186">
        <f>C11/'1.NutrientRequirements'!G5</f>
        <v>0</v>
      </c>
      <c r="F11" s="173"/>
      <c r="G11" s="184">
        <f>'4.Guesswork2-female'!K13</f>
        <v>0</v>
      </c>
      <c r="H11" s="185">
        <f>G11/'1.NutrientRequirements'!G4</f>
        <v>0</v>
      </c>
      <c r="I11" s="186">
        <f>G11/'1.NutrientRequirements'!G5</f>
        <v>0</v>
      </c>
      <c r="J11" s="173"/>
      <c r="K11" s="173"/>
      <c r="L11" s="183" t="s">
        <v>460</v>
      </c>
      <c r="M11" s="184">
        <f>'5.Guesswork1-male'!K13</f>
        <v>0</v>
      </c>
      <c r="N11" s="185">
        <f>M11/'1.NutrientRequirements'!G7</f>
        <v>0</v>
      </c>
      <c r="O11" s="186">
        <f>M11/'1.NutrientRequirements'!G8</f>
        <v>0</v>
      </c>
      <c r="P11" s="173"/>
      <c r="Q11" s="184">
        <f>'6.Guesswork2-male'!K13</f>
        <v>0</v>
      </c>
      <c r="R11" s="185">
        <f>Q11/'1.NutrientRequirements'!G7</f>
        <v>0</v>
      </c>
      <c r="S11" s="186">
        <f>Q11/'1.NutrientRequirements'!G8</f>
        <v>0</v>
      </c>
    </row>
    <row r="12" spans="1:33" x14ac:dyDescent="0.2">
      <c r="A12" s="173"/>
      <c r="B12" s="183" t="s">
        <v>461</v>
      </c>
      <c r="C12" s="184">
        <f>'3.Guesswork1-female'!L13</f>
        <v>0</v>
      </c>
      <c r="D12" s="185">
        <f>C12/'1.NutrientRequirements'!H4</f>
        <v>0</v>
      </c>
      <c r="E12" s="186">
        <f>C12/'1.NutrientRequirements'!H5</f>
        <v>0</v>
      </c>
      <c r="F12" s="173"/>
      <c r="G12" s="184">
        <f>'4.Guesswork2-female'!L13</f>
        <v>0</v>
      </c>
      <c r="H12" s="185">
        <f>G12/'1.NutrientRequirements'!H4</f>
        <v>0</v>
      </c>
      <c r="I12" s="186">
        <f>G12/'1.NutrientRequirements'!H5</f>
        <v>0</v>
      </c>
      <c r="J12" s="173"/>
      <c r="K12" s="173"/>
      <c r="L12" s="183" t="s">
        <v>461</v>
      </c>
      <c r="M12" s="184">
        <f>'5.Guesswork1-male'!L13</f>
        <v>0</v>
      </c>
      <c r="N12" s="185">
        <f>M12/'1.NutrientRequirements'!H7</f>
        <v>0</v>
      </c>
      <c r="O12" s="186">
        <f>M12/'1.NutrientRequirements'!H8</f>
        <v>0</v>
      </c>
      <c r="P12" s="173"/>
      <c r="Q12" s="184">
        <f>'6.Guesswork2-male'!L13</f>
        <v>0</v>
      </c>
      <c r="R12" s="185">
        <f>Q12/'1.NutrientRequirements'!H7</f>
        <v>0</v>
      </c>
      <c r="S12" s="186">
        <f>Q12/'1.NutrientRequirements'!H8</f>
        <v>0</v>
      </c>
    </row>
    <row r="13" spans="1:33" x14ac:dyDescent="0.2">
      <c r="A13" s="173"/>
      <c r="B13" s="183" t="s">
        <v>462</v>
      </c>
      <c r="C13" s="184">
        <f>'3.Guesswork1-female'!M13</f>
        <v>0</v>
      </c>
      <c r="D13" s="185">
        <f>C13/'1.NutrientRequirements'!I4</f>
        <v>0</v>
      </c>
      <c r="E13" s="186">
        <f>C13/'1.NutrientRequirements'!I5</f>
        <v>0</v>
      </c>
      <c r="F13" s="173"/>
      <c r="G13" s="184">
        <f>'4.Guesswork2-female'!M13</f>
        <v>0</v>
      </c>
      <c r="H13" s="185">
        <f>G13/'1.NutrientRequirements'!I4</f>
        <v>0</v>
      </c>
      <c r="I13" s="186">
        <f>G13/'1.NutrientRequirements'!I5</f>
        <v>0</v>
      </c>
      <c r="J13" s="173"/>
      <c r="K13" s="173"/>
      <c r="L13" s="183" t="s">
        <v>462</v>
      </c>
      <c r="M13" s="184">
        <f>'5.Guesswork1-male'!M13</f>
        <v>0</v>
      </c>
      <c r="N13" s="185">
        <f>M13/'1.NutrientRequirements'!I7</f>
        <v>0</v>
      </c>
      <c r="O13" s="186">
        <f>M13/'1.NutrientRequirements'!I8</f>
        <v>0</v>
      </c>
      <c r="P13" s="173"/>
      <c r="Q13" s="184">
        <f>'6.Guesswork2-male'!M13</f>
        <v>0</v>
      </c>
      <c r="R13" s="185">
        <f>Q13/'1.NutrientRequirements'!I7</f>
        <v>0</v>
      </c>
      <c r="S13" s="186">
        <f>Q13/'1.NutrientRequirements'!I8</f>
        <v>0</v>
      </c>
    </row>
    <row r="14" spans="1:33" x14ac:dyDescent="0.2">
      <c r="A14" s="173"/>
      <c r="B14" s="183" t="s">
        <v>12</v>
      </c>
      <c r="C14" s="184">
        <f>'3.Guesswork1-female'!N13</f>
        <v>0</v>
      </c>
      <c r="D14" s="185">
        <f>C14/'1.NutrientRequirements'!J4</f>
        <v>0</v>
      </c>
      <c r="E14" s="186"/>
      <c r="F14" s="173"/>
      <c r="G14" s="184">
        <f>'4.Guesswork2-female'!N13</f>
        <v>0</v>
      </c>
      <c r="H14" s="185">
        <f>G14/'1.NutrientRequirements'!J4</f>
        <v>0</v>
      </c>
      <c r="I14" s="186"/>
      <c r="J14" s="173"/>
      <c r="K14" s="173"/>
      <c r="L14" s="183" t="s">
        <v>12</v>
      </c>
      <c r="M14" s="184">
        <f>'5.Guesswork1-male'!N13</f>
        <v>0</v>
      </c>
      <c r="N14" s="185">
        <f>M14/'1.NutrientRequirements'!J7</f>
        <v>0</v>
      </c>
      <c r="O14" s="186"/>
      <c r="P14" s="173"/>
      <c r="Q14" s="184">
        <f>'6.Guesswork2-male'!N13</f>
        <v>0</v>
      </c>
      <c r="R14" s="185">
        <f>Q14/'1.NutrientRequirements'!J7</f>
        <v>0</v>
      </c>
      <c r="S14" s="186"/>
    </row>
    <row r="15" spans="1:33" x14ac:dyDescent="0.2">
      <c r="A15" s="173"/>
      <c r="B15" s="183" t="s">
        <v>530</v>
      </c>
      <c r="C15" s="184">
        <f>'3.Guesswork1-female'!O13</f>
        <v>0</v>
      </c>
      <c r="D15" s="185">
        <f>C15/'1.NutrientRequirements'!K4</f>
        <v>0</v>
      </c>
      <c r="E15" s="186"/>
      <c r="F15" s="173"/>
      <c r="G15" s="184">
        <f>'4.Guesswork2-female'!O13</f>
        <v>0</v>
      </c>
      <c r="H15" s="185">
        <f>G15/'1.NutrientRequirements'!K4</f>
        <v>0</v>
      </c>
      <c r="I15" s="186"/>
      <c r="J15" s="173"/>
      <c r="K15" s="173"/>
      <c r="L15" s="183" t="s">
        <v>530</v>
      </c>
      <c r="M15" s="184">
        <f>'5.Guesswork1-male'!O13</f>
        <v>0</v>
      </c>
      <c r="N15" s="185">
        <f>M15/'1.NutrientRequirements'!K7</f>
        <v>0</v>
      </c>
      <c r="O15" s="186"/>
      <c r="P15" s="173"/>
      <c r="Q15" s="184">
        <f>'6.Guesswork2-male'!O13</f>
        <v>0</v>
      </c>
      <c r="R15" s="185">
        <f>Q15/'1.NutrientRequirements'!K7</f>
        <v>0</v>
      </c>
      <c r="S15" s="186"/>
    </row>
    <row r="16" spans="1:33" x14ac:dyDescent="0.2">
      <c r="A16" s="173"/>
      <c r="B16" s="183" t="s">
        <v>463</v>
      </c>
      <c r="C16" s="184">
        <f>'3.Guesswork1-female'!P13</f>
        <v>0</v>
      </c>
      <c r="D16" s="185">
        <f>C16/'1.NutrientRequirements'!L4</f>
        <v>0</v>
      </c>
      <c r="E16" s="186"/>
      <c r="F16" s="173"/>
      <c r="G16" s="184">
        <f>'4.Guesswork2-female'!P13</f>
        <v>0</v>
      </c>
      <c r="H16" s="185">
        <f>G16/'1.NutrientRequirements'!L4</f>
        <v>0</v>
      </c>
      <c r="I16" s="186"/>
      <c r="J16" s="173"/>
      <c r="K16" s="173"/>
      <c r="L16" s="183" t="s">
        <v>463</v>
      </c>
      <c r="M16" s="184">
        <f>'5.Guesswork1-male'!P13</f>
        <v>0</v>
      </c>
      <c r="N16" s="185">
        <f>M16/'1.NutrientRequirements'!L7</f>
        <v>0</v>
      </c>
      <c r="O16" s="186"/>
      <c r="P16" s="173"/>
      <c r="Q16" s="184">
        <f>'6.Guesswork2-male'!P13</f>
        <v>0</v>
      </c>
      <c r="R16" s="185">
        <f>Q16/'1.NutrientRequirements'!L7</f>
        <v>0</v>
      </c>
      <c r="S16" s="186"/>
    </row>
    <row r="17" spans="1:19" x14ac:dyDescent="0.2">
      <c r="A17" s="173"/>
      <c r="B17" s="183" t="s">
        <v>14</v>
      </c>
      <c r="C17" s="184">
        <f>'3.Guesswork1-female'!Q13</f>
        <v>0</v>
      </c>
      <c r="D17" s="185">
        <f>C17/'1.NutrientRequirements'!M4</f>
        <v>0</v>
      </c>
      <c r="E17" s="186">
        <f>C17/'1.NutrientRequirements'!M5</f>
        <v>0</v>
      </c>
      <c r="F17" s="173"/>
      <c r="G17" s="184">
        <f>'4.Guesswork2-female'!Q13</f>
        <v>0</v>
      </c>
      <c r="H17" s="185">
        <f>G17/'1.NutrientRequirements'!M4</f>
        <v>0</v>
      </c>
      <c r="I17" s="186">
        <f>G17/'1.NutrientRequirements'!M5</f>
        <v>0</v>
      </c>
      <c r="J17" s="173"/>
      <c r="K17" s="173"/>
      <c r="L17" s="183" t="s">
        <v>14</v>
      </c>
      <c r="M17" s="184">
        <f>'5.Guesswork1-male'!Q13</f>
        <v>0</v>
      </c>
      <c r="N17" s="185">
        <f>M17/'1.NutrientRequirements'!M7</f>
        <v>0</v>
      </c>
      <c r="O17" s="186">
        <f>M17/'1.NutrientRequirements'!M8</f>
        <v>0</v>
      </c>
      <c r="P17" s="173"/>
      <c r="Q17" s="184">
        <f>'6.Guesswork2-male'!Q13</f>
        <v>0</v>
      </c>
      <c r="R17" s="185">
        <f>Q17/'1.NutrientRequirements'!M7</f>
        <v>0</v>
      </c>
      <c r="S17" s="186">
        <f>Q17/'1.NutrientRequirements'!M8</f>
        <v>0</v>
      </c>
    </row>
    <row r="18" spans="1:19" x14ac:dyDescent="0.2">
      <c r="A18" s="173"/>
      <c r="B18" s="183" t="s">
        <v>15</v>
      </c>
      <c r="C18" s="184">
        <f>'3.Guesswork1-female'!R13</f>
        <v>0</v>
      </c>
      <c r="D18" s="185">
        <f>C18/'1.NutrientRequirements'!N4</f>
        <v>0</v>
      </c>
      <c r="E18" s="186">
        <f>C18/'1.NutrientRequirements'!N5</f>
        <v>0</v>
      </c>
      <c r="F18" s="173"/>
      <c r="G18" s="184">
        <f>'4.Guesswork2-female'!R13</f>
        <v>0</v>
      </c>
      <c r="H18" s="185">
        <f>G18/'1.NutrientRequirements'!N4</f>
        <v>0</v>
      </c>
      <c r="I18" s="186">
        <f>G18/'1.NutrientRequirements'!N5</f>
        <v>0</v>
      </c>
      <c r="J18" s="173"/>
      <c r="K18" s="173"/>
      <c r="L18" s="183" t="s">
        <v>15</v>
      </c>
      <c r="M18" s="184">
        <f>'5.Guesswork1-male'!R13</f>
        <v>0</v>
      </c>
      <c r="N18" s="185">
        <f>M18/'1.NutrientRequirements'!N7</f>
        <v>0</v>
      </c>
      <c r="O18" s="186">
        <f>M18/'1.NutrientRequirements'!N8</f>
        <v>0</v>
      </c>
      <c r="P18" s="173"/>
      <c r="Q18" s="184">
        <f>'6.Guesswork2-male'!R13</f>
        <v>0</v>
      </c>
      <c r="R18" s="185">
        <f>Q18/'1.NutrientRequirements'!N7</f>
        <v>0</v>
      </c>
      <c r="S18" s="186">
        <f>Q18/'1.NutrientRequirements'!N8</f>
        <v>0</v>
      </c>
    </row>
    <row r="19" spans="1:19" x14ac:dyDescent="0.2">
      <c r="A19" s="179" t="s">
        <v>541</v>
      </c>
      <c r="B19" s="183"/>
      <c r="C19" s="173"/>
      <c r="D19" s="185"/>
      <c r="E19" s="186"/>
      <c r="F19" s="173"/>
      <c r="G19" s="173"/>
      <c r="H19" s="185"/>
      <c r="I19" s="186"/>
      <c r="J19" s="173"/>
      <c r="K19" s="179" t="s">
        <v>541</v>
      </c>
      <c r="L19" s="183"/>
      <c r="M19" s="173"/>
      <c r="N19" s="185"/>
      <c r="O19" s="186"/>
      <c r="P19" s="173"/>
      <c r="Q19" s="173"/>
      <c r="R19" s="185"/>
      <c r="S19" s="186"/>
    </row>
    <row r="20" spans="1:19" x14ac:dyDescent="0.2">
      <c r="A20" s="173"/>
      <c r="B20" s="183" t="s">
        <v>16</v>
      </c>
      <c r="C20" s="184">
        <f>'3.Guesswork1-female'!S13</f>
        <v>0</v>
      </c>
      <c r="D20" s="185">
        <f>C20/'1.NutrientRequirements'!O4</f>
        <v>0</v>
      </c>
      <c r="E20" s="186">
        <f>C20/'1.NutrientRequirements'!O5</f>
        <v>0</v>
      </c>
      <c r="F20" s="173"/>
      <c r="G20" s="184">
        <f>'4.Guesswork2-female'!S13</f>
        <v>0</v>
      </c>
      <c r="H20" s="185">
        <f>G20/'1.NutrientRequirements'!O4</f>
        <v>0</v>
      </c>
      <c r="I20" s="186">
        <f>G20/'1.NutrientRequirements'!O5</f>
        <v>0</v>
      </c>
      <c r="J20" s="173"/>
      <c r="K20" s="173"/>
      <c r="L20" s="183" t="s">
        <v>16</v>
      </c>
      <c r="M20" s="184">
        <f>'5.Guesswork1-male'!S13</f>
        <v>0</v>
      </c>
      <c r="N20" s="185">
        <f>M20/'1.NutrientRequirements'!O7</f>
        <v>0</v>
      </c>
      <c r="O20" s="186">
        <f>M20/'1.NutrientRequirements'!O8</f>
        <v>0</v>
      </c>
      <c r="P20" s="173"/>
      <c r="Q20" s="184">
        <f>'6.Guesswork2-male'!S13</f>
        <v>0</v>
      </c>
      <c r="R20" s="185">
        <f>Q20/'1.NutrientRequirements'!O7</f>
        <v>0</v>
      </c>
      <c r="S20" s="186">
        <f>Q20/'1.NutrientRequirements'!O8</f>
        <v>0</v>
      </c>
    </row>
    <row r="21" spans="1:19" x14ac:dyDescent="0.2">
      <c r="A21" s="173"/>
      <c r="B21" s="183" t="s">
        <v>497</v>
      </c>
      <c r="C21" s="184">
        <f>'3.Guesswork1-female'!T13</f>
        <v>0</v>
      </c>
      <c r="D21" s="185">
        <f>C21/'1.NutrientRequirements'!P4</f>
        <v>0</v>
      </c>
      <c r="E21" s="186">
        <f>C21/'1.NutrientRequirements'!P5</f>
        <v>0</v>
      </c>
      <c r="F21" s="173"/>
      <c r="G21" s="184">
        <f>'4.Guesswork2-female'!T13</f>
        <v>0</v>
      </c>
      <c r="H21" s="185">
        <f>G21/'1.NutrientRequirements'!P4</f>
        <v>0</v>
      </c>
      <c r="I21" s="186">
        <f>G21/'1.NutrientRequirements'!P5</f>
        <v>0</v>
      </c>
      <c r="J21" s="173"/>
      <c r="K21" s="173"/>
      <c r="L21" s="183" t="s">
        <v>497</v>
      </c>
      <c r="M21" s="184">
        <f>'5.Guesswork1-male'!T13</f>
        <v>0</v>
      </c>
      <c r="N21" s="185">
        <f>M21/'1.NutrientRequirements'!P7</f>
        <v>0</v>
      </c>
      <c r="O21" s="186">
        <f>M21/'1.NutrientRequirements'!P8</f>
        <v>0</v>
      </c>
      <c r="P21" s="173"/>
      <c r="Q21" s="184">
        <f>'6.Guesswork2-male'!T13</f>
        <v>0</v>
      </c>
      <c r="R21" s="185">
        <f>Q21/'1.NutrientRequirements'!P7</f>
        <v>0</v>
      </c>
      <c r="S21" s="186">
        <f>Q21/'1.NutrientRequirements'!P8</f>
        <v>0</v>
      </c>
    </row>
    <row r="22" spans="1:19" x14ac:dyDescent="0.2">
      <c r="A22" s="173"/>
      <c r="B22" s="183" t="s">
        <v>534</v>
      </c>
      <c r="C22" s="184">
        <f>'3.Guesswork1-female'!U13</f>
        <v>0</v>
      </c>
      <c r="D22" s="185">
        <f>C22/'1.NutrientRequirements'!Q4</f>
        <v>0</v>
      </c>
      <c r="E22" s="186">
        <f>C22/'1.NutrientRequirements'!Q5</f>
        <v>0</v>
      </c>
      <c r="F22" s="173"/>
      <c r="G22" s="184">
        <f>'4.Guesswork2-female'!U13</f>
        <v>0</v>
      </c>
      <c r="H22" s="185">
        <f>G22/'1.NutrientRequirements'!Q4</f>
        <v>0</v>
      </c>
      <c r="I22" s="186">
        <f>G22/'1.NutrientRequirements'!Q5</f>
        <v>0</v>
      </c>
      <c r="J22" s="173"/>
      <c r="K22" s="173"/>
      <c r="L22" s="183" t="s">
        <v>534</v>
      </c>
      <c r="M22" s="184">
        <f>'5.Guesswork1-male'!U13</f>
        <v>0</v>
      </c>
      <c r="N22" s="185">
        <f>M22/'1.NutrientRequirements'!Q7</f>
        <v>0</v>
      </c>
      <c r="O22" s="186">
        <f>M22/'1.NutrientRequirements'!Q8</f>
        <v>0</v>
      </c>
      <c r="P22" s="173"/>
      <c r="Q22" s="184">
        <f>'6.Guesswork2-male'!U13</f>
        <v>0</v>
      </c>
      <c r="R22" s="185">
        <f>Q22/'1.NutrientRequirements'!Q7</f>
        <v>0</v>
      </c>
      <c r="S22" s="186">
        <f>Q22/'1.NutrientRequirements'!Q8</f>
        <v>0</v>
      </c>
    </row>
    <row r="23" spans="1:19" x14ac:dyDescent="0.2">
      <c r="A23" s="173"/>
      <c r="B23" s="183" t="s">
        <v>18</v>
      </c>
      <c r="C23" s="184">
        <f>'3.Guesswork1-female'!V13</f>
        <v>0</v>
      </c>
      <c r="D23" s="185">
        <f>C23/'1.NutrientRequirements'!R4</f>
        <v>0</v>
      </c>
      <c r="E23" s="186"/>
      <c r="F23" s="173"/>
      <c r="G23" s="184">
        <f>'4.Guesswork2-female'!V13</f>
        <v>0</v>
      </c>
      <c r="H23" s="185">
        <f>G23/'1.NutrientRequirements'!R4</f>
        <v>0</v>
      </c>
      <c r="I23" s="186"/>
      <c r="J23" s="173"/>
      <c r="K23" s="173"/>
      <c r="L23" s="183" t="s">
        <v>18</v>
      </c>
      <c r="M23" s="184">
        <f>'5.Guesswork1-male'!V13</f>
        <v>0</v>
      </c>
      <c r="N23" s="185">
        <f>M23/'1.NutrientRequirements'!R7</f>
        <v>0</v>
      </c>
      <c r="O23" s="186"/>
      <c r="P23" s="173"/>
      <c r="Q23" s="184">
        <f>'6.Guesswork2-male'!V13</f>
        <v>0</v>
      </c>
      <c r="R23" s="185">
        <f>Q23/'1.NutrientRequirements'!R7</f>
        <v>0</v>
      </c>
      <c r="S23" s="186"/>
    </row>
    <row r="24" spans="1:19" x14ac:dyDescent="0.2">
      <c r="A24" s="173"/>
      <c r="B24" s="183" t="s">
        <v>498</v>
      </c>
      <c r="C24" s="184">
        <f>'3.Guesswork1-female'!W13</f>
        <v>0</v>
      </c>
      <c r="D24" s="185">
        <f>C24/'1.NutrientRequirements'!S4</f>
        <v>0</v>
      </c>
      <c r="E24" s="186">
        <f>C24/'1.NutrientRequirements'!S5</f>
        <v>0</v>
      </c>
      <c r="F24" s="173"/>
      <c r="G24" s="184">
        <f>'4.Guesswork2-female'!W13</f>
        <v>0</v>
      </c>
      <c r="H24" s="185">
        <f>G24/'1.NutrientRequirements'!S4</f>
        <v>0</v>
      </c>
      <c r="I24" s="186">
        <f>G24/'1.NutrientRequirements'!S5</f>
        <v>0</v>
      </c>
      <c r="J24" s="173"/>
      <c r="K24" s="173"/>
      <c r="L24" s="183" t="s">
        <v>498</v>
      </c>
      <c r="M24" s="184">
        <f>'5.Guesswork1-male'!W13</f>
        <v>0</v>
      </c>
      <c r="N24" s="185">
        <f>M24/'1.NutrientRequirements'!S7</f>
        <v>0</v>
      </c>
      <c r="O24" s="186">
        <f>M24/'1.NutrientRequirements'!S8</f>
        <v>0</v>
      </c>
      <c r="P24" s="173"/>
      <c r="Q24" s="184">
        <f>'6.Guesswork2-male'!W13</f>
        <v>0</v>
      </c>
      <c r="R24" s="185">
        <f>Q24/'1.NutrientRequirements'!S7</f>
        <v>0</v>
      </c>
      <c r="S24" s="186">
        <f>Q24/'1.NutrientRequirements'!S8</f>
        <v>0</v>
      </c>
    </row>
    <row r="25" spans="1:19" x14ac:dyDescent="0.2">
      <c r="A25" s="173"/>
      <c r="B25" s="183" t="s">
        <v>499</v>
      </c>
      <c r="C25" s="184">
        <f>'3.Guesswork1-female'!X13</f>
        <v>0</v>
      </c>
      <c r="D25" s="185">
        <f>C25/'1.NutrientRequirements'!T4</f>
        <v>0</v>
      </c>
      <c r="E25" s="186">
        <f>C25/'1.NutrientRequirements'!T5</f>
        <v>0</v>
      </c>
      <c r="F25" s="173"/>
      <c r="G25" s="184">
        <f>'4.Guesswork2-female'!X13</f>
        <v>0</v>
      </c>
      <c r="H25" s="185">
        <f>G25/'1.NutrientRequirements'!T4</f>
        <v>0</v>
      </c>
      <c r="I25" s="186">
        <f>G25/'1.NutrientRequirements'!T5</f>
        <v>0</v>
      </c>
      <c r="J25" s="173"/>
      <c r="K25" s="173"/>
      <c r="L25" s="183" t="s">
        <v>499</v>
      </c>
      <c r="M25" s="184">
        <f>'5.Guesswork1-male'!X13</f>
        <v>0</v>
      </c>
      <c r="N25" s="185">
        <f>M25/'1.NutrientRequirements'!T7</f>
        <v>0</v>
      </c>
      <c r="O25" s="186">
        <f>M25/'1.NutrientRequirements'!T8</f>
        <v>0</v>
      </c>
      <c r="P25" s="173"/>
      <c r="Q25" s="184">
        <f>'6.Guesswork2-male'!X13</f>
        <v>0</v>
      </c>
      <c r="R25" s="185">
        <f>Q25/'1.NutrientRequirements'!T7</f>
        <v>0</v>
      </c>
      <c r="S25" s="186">
        <f>Q25/'1.NutrientRequirements'!T8</f>
        <v>0</v>
      </c>
    </row>
    <row r="26" spans="1:19" x14ac:dyDescent="0.2">
      <c r="A26" s="173"/>
      <c r="B26" s="183" t="s">
        <v>21</v>
      </c>
      <c r="C26" s="184">
        <f>'3.Guesswork1-female'!Y13</f>
        <v>0</v>
      </c>
      <c r="D26" s="185">
        <f>C26/'1.NutrientRequirements'!U4</f>
        <v>0</v>
      </c>
      <c r="E26" s="186">
        <f>C26/'1.NutrientRequirements'!U5</f>
        <v>0</v>
      </c>
      <c r="F26" s="173"/>
      <c r="G26" s="184">
        <f>'4.Guesswork2-female'!Y13</f>
        <v>0</v>
      </c>
      <c r="H26" s="185">
        <f>G26/'1.NutrientRequirements'!U4</f>
        <v>0</v>
      </c>
      <c r="I26" s="186">
        <f>G26/'1.NutrientRequirements'!U5</f>
        <v>0</v>
      </c>
      <c r="J26" s="173"/>
      <c r="K26" s="173"/>
      <c r="L26" s="183" t="s">
        <v>21</v>
      </c>
      <c r="M26" s="184">
        <f>'5.Guesswork1-male'!Y13</f>
        <v>0</v>
      </c>
      <c r="N26" s="185">
        <f>M26/'1.NutrientRequirements'!U7</f>
        <v>0</v>
      </c>
      <c r="O26" s="186">
        <f>M26/'1.NutrientRequirements'!U8</f>
        <v>0</v>
      </c>
      <c r="P26" s="173"/>
      <c r="Q26" s="184">
        <f>'6.Guesswork2-male'!Y13</f>
        <v>0</v>
      </c>
      <c r="R26" s="185">
        <f>Q26/'1.NutrientRequirements'!U7</f>
        <v>0</v>
      </c>
      <c r="S26" s="186">
        <f>Q26/'1.NutrientRequirements'!U8</f>
        <v>0</v>
      </c>
    </row>
    <row r="27" spans="1:19" x14ac:dyDescent="0.2">
      <c r="A27" s="173"/>
      <c r="B27" s="183" t="s">
        <v>20</v>
      </c>
      <c r="C27" s="184">
        <f>'3.Guesswork1-female'!Z13</f>
        <v>0</v>
      </c>
      <c r="D27" s="185"/>
      <c r="E27" s="186">
        <f>C27/'1.NutrientRequirements'!V5</f>
        <v>0</v>
      </c>
      <c r="F27" s="173"/>
      <c r="G27" s="184">
        <f>'4.Guesswork2-female'!Z13</f>
        <v>0</v>
      </c>
      <c r="H27" s="185"/>
      <c r="I27" s="186">
        <f>G27/'1.NutrientRequirements'!V5</f>
        <v>0</v>
      </c>
      <c r="J27" s="173"/>
      <c r="K27" s="173"/>
      <c r="L27" s="183" t="s">
        <v>20</v>
      </c>
      <c r="M27" s="184">
        <f>'5.Guesswork1-male'!Z13</f>
        <v>0</v>
      </c>
      <c r="N27" s="185"/>
      <c r="O27" s="186">
        <f>M27/'1.NutrientRequirements'!V8</f>
        <v>0</v>
      </c>
      <c r="P27" s="173"/>
      <c r="Q27" s="184">
        <f>'6.Guesswork2-male'!Z13</f>
        <v>0</v>
      </c>
      <c r="R27" s="185"/>
      <c r="S27" s="186">
        <f>Q27/'1.NutrientRequirements'!V8</f>
        <v>0</v>
      </c>
    </row>
    <row r="28" spans="1:19" x14ac:dyDescent="0.2">
      <c r="A28" s="173"/>
      <c r="B28" s="183" t="s">
        <v>19</v>
      </c>
      <c r="C28" s="184">
        <f>'3.Guesswork1-female'!AA13</f>
        <v>0</v>
      </c>
      <c r="D28" s="185">
        <f>C28/'1.NutrientRequirements'!W4</f>
        <v>0</v>
      </c>
      <c r="E28" s="186"/>
      <c r="F28" s="173"/>
      <c r="G28" s="184">
        <f>'4.Guesswork2-female'!AA13</f>
        <v>0</v>
      </c>
      <c r="H28" s="185">
        <f>G28/'1.NutrientRequirements'!W4</f>
        <v>0</v>
      </c>
      <c r="I28" s="186"/>
      <c r="J28" s="173"/>
      <c r="K28" s="173"/>
      <c r="L28" s="183" t="s">
        <v>19</v>
      </c>
      <c r="M28" s="184">
        <f>'5.Guesswork1-male'!AA13</f>
        <v>0</v>
      </c>
      <c r="N28" s="185">
        <f>M28/'1.NutrientRequirements'!W7</f>
        <v>0</v>
      </c>
      <c r="O28" s="186"/>
      <c r="P28" s="173"/>
      <c r="Q28" s="184">
        <f>'6.Guesswork2-male'!AA13</f>
        <v>0</v>
      </c>
      <c r="R28" s="185">
        <f>Q28/'1.NutrientRequirements'!W7</f>
        <v>0</v>
      </c>
      <c r="S28" s="186"/>
    </row>
    <row r="29" spans="1:19" x14ac:dyDescent="0.2">
      <c r="A29" s="179" t="s">
        <v>542</v>
      </c>
      <c r="B29" s="183"/>
      <c r="C29" s="173"/>
      <c r="D29" s="185"/>
      <c r="E29" s="186"/>
      <c r="F29" s="173"/>
      <c r="G29" s="173"/>
      <c r="H29" s="185"/>
      <c r="I29" s="186"/>
      <c r="J29" s="173"/>
      <c r="K29" s="179" t="s">
        <v>542</v>
      </c>
      <c r="L29" s="183"/>
      <c r="M29" s="173"/>
      <c r="N29" s="185"/>
      <c r="O29" s="186"/>
      <c r="P29" s="173"/>
      <c r="Q29" s="173"/>
      <c r="R29" s="185"/>
      <c r="S29" s="186"/>
    </row>
    <row r="30" spans="1:19" x14ac:dyDescent="0.2">
      <c r="A30" s="174"/>
      <c r="B30" s="187" t="s">
        <v>531</v>
      </c>
      <c r="C30" s="188">
        <f>'3.Guesswork1-female'!AB13</f>
        <v>0</v>
      </c>
      <c r="D30" s="189">
        <f>C30/'1.NutrientRequirements'!X4</f>
        <v>0</v>
      </c>
      <c r="E30" s="190"/>
      <c r="F30" s="174"/>
      <c r="G30" s="188">
        <f>'4.Guesswork2-female'!AB13</f>
        <v>0</v>
      </c>
      <c r="H30" s="189">
        <f>G30/'1.NutrientRequirements'!X4</f>
        <v>0</v>
      </c>
      <c r="I30" s="190"/>
      <c r="J30" s="173"/>
      <c r="K30" s="174"/>
      <c r="L30" s="187" t="s">
        <v>531</v>
      </c>
      <c r="M30" s="188">
        <f>'5.Guesswork1-male'!AB13</f>
        <v>0</v>
      </c>
      <c r="N30" s="189">
        <f>M30/'1.NutrientRequirements'!X7</f>
        <v>0</v>
      </c>
      <c r="O30" s="190"/>
      <c r="P30" s="174"/>
      <c r="Q30" s="188">
        <f>'6.Guesswork2-male'!AB13</f>
        <v>0</v>
      </c>
      <c r="R30" s="189">
        <f>Q30/'1.NutrientRequirements'!X7</f>
        <v>0</v>
      </c>
      <c r="S30" s="190"/>
    </row>
    <row r="31" spans="1:19" ht="69.75" customHeight="1" x14ac:dyDescent="0.2">
      <c r="A31" s="298" t="s">
        <v>715</v>
      </c>
      <c r="B31" s="298"/>
      <c r="C31" s="298"/>
      <c r="D31" s="298"/>
      <c r="E31" s="298"/>
      <c r="F31" s="298"/>
      <c r="G31" s="298"/>
      <c r="H31" s="298"/>
      <c r="I31" s="298"/>
      <c r="J31" s="173"/>
      <c r="K31" s="298" t="s">
        <v>715</v>
      </c>
      <c r="L31" s="298"/>
      <c r="M31" s="298"/>
      <c r="N31" s="298"/>
      <c r="O31" s="298"/>
      <c r="P31" s="298"/>
      <c r="Q31" s="298"/>
      <c r="R31" s="298"/>
      <c r="S31" s="298"/>
    </row>
  </sheetData>
  <mergeCells count="10">
    <mergeCell ref="A31:I31"/>
    <mergeCell ref="K31:S31"/>
    <mergeCell ref="D5:E5"/>
    <mergeCell ref="H5:I5"/>
    <mergeCell ref="M2:O2"/>
    <mergeCell ref="Q2:S2"/>
    <mergeCell ref="N5:O5"/>
    <mergeCell ref="R5:S5"/>
    <mergeCell ref="C2:E2"/>
    <mergeCell ref="G2:I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AA606-8B09-4DFD-AE61-56B2530BAF06}">
  <sheetPr>
    <tabColor theme="5" tint="-0.249977111117893"/>
  </sheetPr>
  <dimension ref="A1:O32"/>
  <sheetViews>
    <sheetView showGridLines="0" zoomScale="90" zoomScaleNormal="90" workbookViewId="0">
      <selection activeCell="Q1" sqref="Q1"/>
    </sheetView>
  </sheetViews>
  <sheetFormatPr defaultColWidth="9" defaultRowHeight="12" x14ac:dyDescent="0.2"/>
  <cols>
    <col min="1" max="1" width="4.125" style="173" customWidth="1"/>
    <col min="2" max="2" width="12.375" style="172" customWidth="1"/>
    <col min="3" max="4" width="7.125" style="172" hidden="1" customWidth="1"/>
    <col min="5" max="5" width="1.625" style="172" hidden="1" customWidth="1"/>
    <col min="6" max="7" width="7.375" style="172" hidden="1" customWidth="1"/>
    <col min="8" max="8" width="1.875" style="173" customWidth="1"/>
    <col min="9" max="9" width="7.375" style="173" customWidth="1"/>
    <col min="10" max="11" width="7.125" style="173" customWidth="1"/>
    <col min="12" max="12" width="4.5" style="173" customWidth="1"/>
    <col min="13" max="13" width="6.875" style="173" customWidth="1"/>
    <col min="14" max="15" width="7.625" style="173" customWidth="1"/>
    <col min="16" max="16384" width="9" style="173"/>
  </cols>
  <sheetData>
    <row r="1" spans="1:15" x14ac:dyDescent="0.2">
      <c r="A1" s="171" t="s">
        <v>546</v>
      </c>
      <c r="C1" s="171"/>
      <c r="D1" s="171"/>
      <c r="E1" s="171"/>
      <c r="F1" s="171"/>
      <c r="G1" s="171"/>
    </row>
    <row r="2" spans="1:15" x14ac:dyDescent="0.2">
      <c r="B2" s="171"/>
      <c r="C2" s="301" t="s">
        <v>538</v>
      </c>
      <c r="D2" s="301"/>
      <c r="E2" s="301"/>
      <c r="F2" s="301"/>
      <c r="G2" s="301"/>
      <c r="I2" s="300" t="s">
        <v>523</v>
      </c>
      <c r="J2" s="300"/>
      <c r="K2" s="300"/>
      <c r="L2" s="300"/>
      <c r="M2" s="300"/>
      <c r="N2" s="300"/>
      <c r="O2" s="300"/>
    </row>
    <row r="3" spans="1:15" x14ac:dyDescent="0.2">
      <c r="C3" s="305" t="s">
        <v>465</v>
      </c>
      <c r="D3" s="305"/>
      <c r="F3" s="305" t="s">
        <v>466</v>
      </c>
      <c r="G3" s="305"/>
      <c r="I3" s="305" t="s">
        <v>465</v>
      </c>
      <c r="J3" s="305"/>
      <c r="K3" s="305"/>
      <c r="M3" s="305" t="s">
        <v>466</v>
      </c>
      <c r="N3" s="305"/>
      <c r="O3" s="305"/>
    </row>
    <row r="4" spans="1:15" ht="36.75" customHeight="1" x14ac:dyDescent="0.2">
      <c r="A4" s="174"/>
      <c r="B4" s="175"/>
      <c r="C4" s="193" t="s">
        <v>536</v>
      </c>
      <c r="D4" s="193" t="s">
        <v>537</v>
      </c>
      <c r="E4" s="194"/>
      <c r="F4" s="193" t="s">
        <v>536</v>
      </c>
      <c r="G4" s="193" t="s">
        <v>537</v>
      </c>
      <c r="H4" s="178"/>
      <c r="I4" s="176" t="s">
        <v>535</v>
      </c>
      <c r="J4" s="177" t="s">
        <v>532</v>
      </c>
      <c r="K4" s="177" t="s">
        <v>533</v>
      </c>
      <c r="L4" s="178"/>
      <c r="M4" s="176" t="s">
        <v>535</v>
      </c>
      <c r="N4" s="177" t="s">
        <v>532</v>
      </c>
      <c r="O4" s="177" t="s">
        <v>533</v>
      </c>
    </row>
    <row r="5" spans="1:15" ht="15.75" customHeight="1" x14ac:dyDescent="0.2">
      <c r="A5" s="179" t="s">
        <v>539</v>
      </c>
      <c r="B5" s="180"/>
      <c r="C5" s="195"/>
      <c r="D5" s="195"/>
      <c r="E5" s="196"/>
      <c r="F5" s="195"/>
      <c r="G5" s="195"/>
      <c r="H5" s="181"/>
      <c r="I5" s="181"/>
      <c r="J5" s="182"/>
      <c r="K5" s="182"/>
      <c r="L5" s="181"/>
      <c r="M5" s="181"/>
      <c r="N5" s="182"/>
      <c r="O5" s="182"/>
    </row>
    <row r="6" spans="1:15" x14ac:dyDescent="0.2">
      <c r="B6" s="183" t="s">
        <v>2</v>
      </c>
      <c r="C6" s="304">
        <v>2367</v>
      </c>
      <c r="D6" s="304"/>
      <c r="E6" s="183"/>
      <c r="F6" s="304">
        <v>2947</v>
      </c>
      <c r="G6" s="304"/>
      <c r="H6" s="197"/>
      <c r="I6" s="200">
        <f>'10.SOLVED-female'!F13</f>
        <v>2329.9999999999986</v>
      </c>
      <c r="J6" s="303">
        <f>I6/'1.NutrientRequirements'!B4</f>
        <v>0.99999999999999944</v>
      </c>
      <c r="K6" s="303"/>
      <c r="M6" s="200">
        <f>'11.SOLVED-male'!F13</f>
        <v>2900.0000000000077</v>
      </c>
      <c r="N6" s="303">
        <f>M6/'1.NutrientRequirements'!B7</f>
        <v>1.0000000000000027</v>
      </c>
      <c r="O6" s="303"/>
    </row>
    <row r="7" spans="1:15" x14ac:dyDescent="0.2">
      <c r="B7" s="183" t="s">
        <v>528</v>
      </c>
      <c r="C7" s="198">
        <v>59</v>
      </c>
      <c r="D7" s="198">
        <v>207</v>
      </c>
      <c r="E7" s="183"/>
      <c r="F7" s="198">
        <v>75</v>
      </c>
      <c r="G7" s="198">
        <v>264</v>
      </c>
      <c r="H7" s="197"/>
      <c r="I7" s="200">
        <f>'10.SOLVED-female'!G13</f>
        <v>57.999999999999972</v>
      </c>
      <c r="J7" s="201">
        <f>I7/'1.NutrientRequirements'!C4</f>
        <v>0.99999999999999956</v>
      </c>
      <c r="K7" s="186">
        <f>I7/'1.NutrientRequirements'!C5</f>
        <v>0.28431372549019596</v>
      </c>
      <c r="M7" s="200">
        <f>'11.SOLVED-male'!G13</f>
        <v>72.999999999999929</v>
      </c>
      <c r="N7" s="201">
        <f>M7/'1.NutrientRequirements'!C7</f>
        <v>0.999999999999999</v>
      </c>
      <c r="O7" s="186">
        <f>M7/'1.NutrientRequirements'!C8</f>
        <v>0.28740157480314932</v>
      </c>
    </row>
    <row r="8" spans="1:15" x14ac:dyDescent="0.2">
      <c r="B8" s="183" t="s">
        <v>4</v>
      </c>
      <c r="C8" s="198">
        <v>53</v>
      </c>
      <c r="D8" s="198">
        <v>92</v>
      </c>
      <c r="E8" s="183"/>
      <c r="F8" s="198">
        <v>67</v>
      </c>
      <c r="G8" s="198">
        <v>117</v>
      </c>
      <c r="H8" s="197"/>
      <c r="I8" s="184">
        <f>'10.SOLVED-female'!H13</f>
        <v>69.454931257856089</v>
      </c>
      <c r="J8" s="185">
        <f>I8/'1.NutrientRequirements'!D4</f>
        <v>1.3356717549587709</v>
      </c>
      <c r="K8" s="186">
        <f>I8/'1.NutrientRequirements'!D5</f>
        <v>0.77172145842062323</v>
      </c>
      <c r="M8" s="184">
        <f>'11.SOLVED-male'!H13</f>
        <v>90.692951648766297</v>
      </c>
      <c r="N8" s="266">
        <f>M8/'1.NutrientRequirements'!D7</f>
        <v>1.4170773695119734</v>
      </c>
      <c r="O8" s="186">
        <f>M8/'1.NutrientRequirements'!D8</f>
        <v>0.80259249246695841</v>
      </c>
    </row>
    <row r="9" spans="1:15" x14ac:dyDescent="0.2">
      <c r="B9" s="183" t="s">
        <v>5</v>
      </c>
      <c r="C9" s="198">
        <v>266</v>
      </c>
      <c r="D9" s="198">
        <v>384</v>
      </c>
      <c r="E9" s="183"/>
      <c r="F9" s="198">
        <v>339</v>
      </c>
      <c r="G9" s="198">
        <v>490</v>
      </c>
      <c r="H9" s="197"/>
      <c r="I9" s="200">
        <f>'10.SOLVED-female'!I13</f>
        <v>377.99999999999966</v>
      </c>
      <c r="J9" s="185">
        <f>I9/'1.NutrientRequirements'!E4</f>
        <v>1.4427480916030522</v>
      </c>
      <c r="K9" s="263">
        <f>I9/'1.NutrientRequirements'!E5</f>
        <v>0.99999999999999911</v>
      </c>
      <c r="M9" s="184">
        <f>'11.SOLVED-male'!I13</f>
        <v>464.76066737963572</v>
      </c>
      <c r="N9" s="185">
        <f>M9/'1.NutrientRequirements'!E7</f>
        <v>1.4256462189559378</v>
      </c>
      <c r="O9" s="186">
        <f>M9/'1.NutrientRequirements'!E8</f>
        <v>0.98466243088905869</v>
      </c>
    </row>
    <row r="10" spans="1:15" x14ac:dyDescent="0.2">
      <c r="A10" s="179" t="s">
        <v>540</v>
      </c>
      <c r="B10" s="183"/>
      <c r="C10" s="198"/>
      <c r="D10" s="198"/>
      <c r="E10" s="183"/>
      <c r="F10" s="198"/>
      <c r="G10" s="198"/>
      <c r="H10" s="197"/>
      <c r="I10" s="184"/>
      <c r="J10" s="185"/>
      <c r="K10" s="185"/>
      <c r="M10" s="184"/>
      <c r="N10" s="185"/>
      <c r="O10" s="185"/>
    </row>
    <row r="11" spans="1:15" x14ac:dyDescent="0.2">
      <c r="B11" s="183" t="s">
        <v>529</v>
      </c>
      <c r="C11" s="198">
        <v>700</v>
      </c>
      <c r="D11" s="198">
        <v>3000</v>
      </c>
      <c r="E11" s="183"/>
      <c r="F11" s="198">
        <v>900</v>
      </c>
      <c r="G11" s="198">
        <v>3000</v>
      </c>
      <c r="H11" s="186"/>
      <c r="I11" s="200">
        <f>'10.SOLVED-female'!J13</f>
        <v>699.99999999999955</v>
      </c>
      <c r="J11" s="201">
        <f>I11/'1.NutrientRequirements'!F4</f>
        <v>0.99999999999999933</v>
      </c>
      <c r="K11" s="185">
        <f>I11/'1.NutrientRequirements'!F5</f>
        <v>0.23333333333333317</v>
      </c>
      <c r="M11" s="200">
        <f>'11.SOLVED-male'!J13</f>
        <v>900.00000000000068</v>
      </c>
      <c r="N11" s="201">
        <f>M11/'1.NutrientRequirements'!F7</f>
        <v>1.0000000000000007</v>
      </c>
      <c r="O11" s="185">
        <f>M11/'1.NutrientRequirements'!F8</f>
        <v>0.30000000000000021</v>
      </c>
    </row>
    <row r="12" spans="1:15" x14ac:dyDescent="0.2">
      <c r="B12" s="183" t="s">
        <v>460</v>
      </c>
      <c r="C12" s="198">
        <v>75</v>
      </c>
      <c r="D12" s="198">
        <v>2000</v>
      </c>
      <c r="E12" s="183"/>
      <c r="F12" s="198">
        <v>90</v>
      </c>
      <c r="G12" s="198">
        <v>2000</v>
      </c>
      <c r="H12" s="186"/>
      <c r="I12" s="200">
        <f>'10.SOLVED-female'!K13</f>
        <v>75.000000000000071</v>
      </c>
      <c r="J12" s="201">
        <f>I12/'1.NutrientRequirements'!G4</f>
        <v>1.0000000000000009</v>
      </c>
      <c r="K12" s="185">
        <f>I12/'1.NutrientRequirements'!G5</f>
        <v>3.7500000000000033E-2</v>
      </c>
      <c r="M12" s="200">
        <f>'11.SOLVED-male'!K13</f>
        <v>89.999999999998906</v>
      </c>
      <c r="N12" s="201">
        <f>M12/'1.NutrientRequirements'!G7</f>
        <v>0.99999999999998779</v>
      </c>
      <c r="O12" s="185">
        <f>M12/'1.NutrientRequirements'!G8</f>
        <v>4.499999999999945E-2</v>
      </c>
    </row>
    <row r="13" spans="1:15" x14ac:dyDescent="0.2">
      <c r="B13" s="183" t="s">
        <v>461</v>
      </c>
      <c r="C13" s="198">
        <v>1.3</v>
      </c>
      <c r="D13" s="199">
        <v>100</v>
      </c>
      <c r="E13" s="183"/>
      <c r="F13" s="198">
        <v>1.3</v>
      </c>
      <c r="G13" s="199">
        <v>100</v>
      </c>
      <c r="H13" s="186"/>
      <c r="I13" s="184">
        <f>'10.SOLVED-female'!L13</f>
        <v>1.8312588440252759</v>
      </c>
      <c r="J13" s="185">
        <f>I13/'1.NutrientRequirements'!H4</f>
        <v>1.4086606492502123</v>
      </c>
      <c r="K13" s="185">
        <f>I13/'1.NutrientRequirements'!H5</f>
        <v>1.8312588440252759E-2</v>
      </c>
      <c r="M13" s="184">
        <f>'11.SOLVED-male'!L13</f>
        <v>2.3741990113540536</v>
      </c>
      <c r="N13" s="185">
        <f>M13/'1.NutrientRequirements'!H7</f>
        <v>1.8263069318108105</v>
      </c>
      <c r="O13" s="185">
        <f>M13/'1.NutrientRequirements'!H8</f>
        <v>2.3741990113540536E-2</v>
      </c>
    </row>
    <row r="14" spans="1:15" x14ac:dyDescent="0.2">
      <c r="B14" s="183" t="s">
        <v>462</v>
      </c>
      <c r="C14" s="198">
        <v>15</v>
      </c>
      <c r="D14" s="198">
        <v>1000</v>
      </c>
      <c r="E14" s="183"/>
      <c r="F14" s="198">
        <v>15</v>
      </c>
      <c r="G14" s="198">
        <v>1000</v>
      </c>
      <c r="H14" s="186"/>
      <c r="I14" s="200">
        <f>'10.SOLVED-female'!M13</f>
        <v>14.999999999999991</v>
      </c>
      <c r="J14" s="201">
        <f>I14/'1.NutrientRequirements'!I4</f>
        <v>0.99999999999999944</v>
      </c>
      <c r="K14" s="185">
        <f>I14/'1.NutrientRequirements'!I5</f>
        <v>1.4999999999999991E-2</v>
      </c>
      <c r="M14" s="200">
        <f>'11.SOLVED-male'!M13</f>
        <v>14.99999999999984</v>
      </c>
      <c r="N14" s="201">
        <f>M14/'1.NutrientRequirements'!I7</f>
        <v>0.99999999999998934</v>
      </c>
      <c r="O14" s="185">
        <f>M14/'1.NutrientRequirements'!I8</f>
        <v>1.499999999999984E-2</v>
      </c>
    </row>
    <row r="15" spans="1:15" x14ac:dyDescent="0.2">
      <c r="B15" s="183" t="s">
        <v>12</v>
      </c>
      <c r="C15" s="198">
        <v>1.1000000000000001</v>
      </c>
      <c r="D15" s="198"/>
      <c r="E15" s="183"/>
      <c r="F15" s="198">
        <v>1.2</v>
      </c>
      <c r="G15" s="198"/>
      <c r="H15" s="186"/>
      <c r="I15" s="184">
        <f>'10.SOLVED-female'!N13</f>
        <v>2.2970947830236907</v>
      </c>
      <c r="J15" s="185">
        <f>I15/'1.NutrientRequirements'!J4</f>
        <v>2.0882679845669916</v>
      </c>
      <c r="K15" s="185"/>
      <c r="M15" s="184">
        <f>'11.SOLVED-male'!N13</f>
        <v>2.2101941663571654</v>
      </c>
      <c r="N15" s="185">
        <f>M15/'1.NutrientRequirements'!J7</f>
        <v>1.8418284719643045</v>
      </c>
      <c r="O15" s="185"/>
    </row>
    <row r="16" spans="1:15" x14ac:dyDescent="0.2">
      <c r="B16" s="183" t="s">
        <v>530</v>
      </c>
      <c r="C16" s="198">
        <v>1.1000000000000001</v>
      </c>
      <c r="D16" s="198"/>
      <c r="E16" s="183"/>
      <c r="F16" s="198">
        <v>1.3</v>
      </c>
      <c r="G16" s="198"/>
      <c r="H16" s="197"/>
      <c r="I16" s="184">
        <f>'10.SOLVED-female'!O13</f>
        <v>3.4836992252747456</v>
      </c>
      <c r="J16" s="185">
        <f>I16/'1.NutrientRequirements'!K4</f>
        <v>3.166999295704314</v>
      </c>
      <c r="K16" s="185"/>
      <c r="M16" s="184">
        <f>'11.SOLVED-male'!O13</f>
        <v>5.0701749749777569</v>
      </c>
      <c r="N16" s="185">
        <f>M16/'1.NutrientRequirements'!K7</f>
        <v>3.900134596136736</v>
      </c>
      <c r="O16" s="186"/>
    </row>
    <row r="17" spans="1:15" x14ac:dyDescent="0.2">
      <c r="B17" s="183" t="s">
        <v>463</v>
      </c>
      <c r="C17" s="198">
        <v>2.4</v>
      </c>
      <c r="D17" s="198"/>
      <c r="E17" s="183"/>
      <c r="F17" s="198">
        <v>2.4</v>
      </c>
      <c r="G17" s="198"/>
      <c r="H17" s="197"/>
      <c r="I17" s="200">
        <f>'10.SOLVED-female'!P13</f>
        <v>2.3999999999999941</v>
      </c>
      <c r="J17" s="201">
        <f>I17/'1.NutrientRequirements'!L4</f>
        <v>0.99999999999999756</v>
      </c>
      <c r="K17" s="185"/>
      <c r="M17" s="184">
        <f>'11.SOLVED-male'!P13</f>
        <v>2.9440346069474121</v>
      </c>
      <c r="N17" s="185">
        <f>M17/'1.NutrientRequirements'!L7</f>
        <v>1.2266810862280884</v>
      </c>
      <c r="O17" s="186"/>
    </row>
    <row r="18" spans="1:15" x14ac:dyDescent="0.2">
      <c r="B18" s="183" t="s">
        <v>14</v>
      </c>
      <c r="C18" s="198">
        <v>400</v>
      </c>
      <c r="D18" s="198">
        <v>1000</v>
      </c>
      <c r="E18" s="183"/>
      <c r="F18" s="198">
        <v>400</v>
      </c>
      <c r="G18" s="198">
        <v>1000</v>
      </c>
      <c r="H18" s="197"/>
      <c r="I18" s="184">
        <f>'10.SOLVED-female'!Q13</f>
        <v>456.8054971296915</v>
      </c>
      <c r="J18" s="185">
        <f>I18/'1.NutrientRequirements'!M4</f>
        <v>1.1420137428242287</v>
      </c>
      <c r="K18" s="185">
        <f>I18/'1.NutrientRequirements'!M5</f>
        <v>0.45680549712969148</v>
      </c>
      <c r="M18" s="200">
        <f>'11.SOLVED-male'!Q13</f>
        <v>400.00000000000028</v>
      </c>
      <c r="N18" s="201">
        <f>M18/'1.NutrientRequirements'!M7</f>
        <v>1.0000000000000007</v>
      </c>
      <c r="O18" s="186">
        <f>M18/'1.NutrientRequirements'!M8</f>
        <v>0.4000000000000003</v>
      </c>
    </row>
    <row r="19" spans="1:15" x14ac:dyDescent="0.2">
      <c r="B19" s="183" t="s">
        <v>15</v>
      </c>
      <c r="C19" s="198">
        <v>14</v>
      </c>
      <c r="D19" s="198">
        <v>35</v>
      </c>
      <c r="E19" s="183"/>
      <c r="F19" s="198">
        <v>16</v>
      </c>
      <c r="G19" s="198">
        <v>35</v>
      </c>
      <c r="H19" s="186"/>
      <c r="I19" s="184">
        <f>'10.SOLVED-female'!R13</f>
        <v>22.294269782015839</v>
      </c>
      <c r="J19" s="185">
        <f>I19/'1.NutrientRequirements'!N4</f>
        <v>1.5924478415725598</v>
      </c>
      <c r="K19" s="185">
        <f>I19/'1.NutrientRequirements'!N5</f>
        <v>0.63697913662902395</v>
      </c>
      <c r="M19" s="184">
        <f>'11.SOLVED-male'!R13</f>
        <v>21.149020372385802</v>
      </c>
      <c r="N19" s="185">
        <f>M19/'1.NutrientRequirements'!N7</f>
        <v>1.3218137732741126</v>
      </c>
      <c r="O19" s="186">
        <f>M19/'1.NutrientRequirements'!N8</f>
        <v>0.6042577249253086</v>
      </c>
    </row>
    <row r="20" spans="1:15" x14ac:dyDescent="0.2">
      <c r="A20" s="179" t="s">
        <v>541</v>
      </c>
      <c r="B20" s="183"/>
      <c r="C20" s="198"/>
      <c r="D20" s="198"/>
      <c r="E20" s="183"/>
      <c r="F20" s="198"/>
      <c r="G20" s="198"/>
      <c r="H20" s="186"/>
      <c r="I20" s="184"/>
      <c r="J20" s="185"/>
      <c r="K20" s="185"/>
      <c r="M20" s="184"/>
      <c r="N20" s="185"/>
      <c r="O20" s="185"/>
    </row>
    <row r="21" spans="1:15" x14ac:dyDescent="0.2">
      <c r="B21" s="183" t="s">
        <v>16</v>
      </c>
      <c r="C21" s="198">
        <v>1000</v>
      </c>
      <c r="D21" s="198">
        <v>2500</v>
      </c>
      <c r="E21" s="183"/>
      <c r="F21" s="198">
        <v>1000</v>
      </c>
      <c r="G21" s="198">
        <v>2500</v>
      </c>
      <c r="H21" s="186"/>
      <c r="I21" s="200">
        <f>'10.SOLVED-female'!S13</f>
        <v>1000.0000000000007</v>
      </c>
      <c r="J21" s="201">
        <f>I21/'1.NutrientRequirements'!O4</f>
        <v>1.0000000000000007</v>
      </c>
      <c r="K21" s="185">
        <f>I21/'1.NutrientRequirements'!O5</f>
        <v>0.4000000000000003</v>
      </c>
      <c r="M21" s="200">
        <f>'11.SOLVED-male'!S13</f>
        <v>1000.0000000000003</v>
      </c>
      <c r="N21" s="201">
        <f>M21/'1.NutrientRequirements'!O7</f>
        <v>1.0000000000000004</v>
      </c>
      <c r="O21" s="185">
        <f>M21/'1.NutrientRequirements'!O8</f>
        <v>0.40000000000000013</v>
      </c>
    </row>
    <row r="22" spans="1:15" x14ac:dyDescent="0.2">
      <c r="B22" s="183" t="s">
        <v>497</v>
      </c>
      <c r="C22" s="198">
        <v>0.9</v>
      </c>
      <c r="D22" s="199">
        <v>10</v>
      </c>
      <c r="E22" s="183"/>
      <c r="F22" s="198">
        <v>0.9</v>
      </c>
      <c r="G22" s="199">
        <v>10</v>
      </c>
      <c r="H22" s="186"/>
      <c r="I22" s="199">
        <f>'10.SOLVED-female'!T13</f>
        <v>1.4723661990182157</v>
      </c>
      <c r="J22" s="185">
        <f>I22/'1.NutrientRequirements'!P4</f>
        <v>1.6359624433535731</v>
      </c>
      <c r="K22" s="185">
        <f>I22/'1.NutrientRequirements'!P5</f>
        <v>0.14723661990182157</v>
      </c>
      <c r="M22" s="199">
        <f>'11.SOLVED-male'!T13</f>
        <v>1.7587217350881614</v>
      </c>
      <c r="N22" s="185">
        <f>M22/'1.NutrientRequirements'!P7</f>
        <v>1.9541352612090681</v>
      </c>
      <c r="O22" s="185">
        <f>M22/'1.NutrientRequirements'!P8</f>
        <v>0.17587217350881615</v>
      </c>
    </row>
    <row r="23" spans="1:15" x14ac:dyDescent="0.2">
      <c r="B23" s="183" t="s">
        <v>534</v>
      </c>
      <c r="C23" s="198">
        <v>18</v>
      </c>
      <c r="D23" s="198">
        <v>45</v>
      </c>
      <c r="E23" s="183"/>
      <c r="F23" s="198">
        <v>8</v>
      </c>
      <c r="G23" s="198">
        <v>45</v>
      </c>
      <c r="H23" s="186"/>
      <c r="I23" s="264">
        <f>'10.SOLVED-female'!U13</f>
        <v>17.999999999999986</v>
      </c>
      <c r="J23" s="201">
        <f>I23/'1.NutrientRequirements'!Q4</f>
        <v>0.99999999999999922</v>
      </c>
      <c r="K23" s="185">
        <f>I23/'1.NutrientRequirements'!Q5</f>
        <v>0.39999999999999969</v>
      </c>
      <c r="M23" s="199">
        <f>'11.SOLVED-male'!U13</f>
        <v>14.86045971242074</v>
      </c>
      <c r="N23" s="185">
        <f>M23/'1.NutrientRequirements'!Q7</f>
        <v>1.8575574640525925</v>
      </c>
      <c r="O23" s="185">
        <f>M23/'1.NutrientRequirements'!Q8</f>
        <v>0.33023243805379421</v>
      </c>
    </row>
    <row r="24" spans="1:15" x14ac:dyDescent="0.2">
      <c r="B24" s="183" t="s">
        <v>18</v>
      </c>
      <c r="C24" s="198">
        <v>310</v>
      </c>
      <c r="D24" s="198"/>
      <c r="E24" s="183"/>
      <c r="F24" s="198">
        <v>400</v>
      </c>
      <c r="G24" s="198"/>
      <c r="H24" s="197"/>
      <c r="I24" s="199">
        <f>'10.SOLVED-female'!V13</f>
        <v>442.75926612052979</v>
      </c>
      <c r="J24" s="185">
        <f>I24/'1.NutrientRequirements'!R4</f>
        <v>1.4282556971629994</v>
      </c>
      <c r="K24" s="185"/>
      <c r="M24" s="199">
        <f>'11.SOLVED-male'!V13</f>
        <v>633.28983752725844</v>
      </c>
      <c r="N24" s="185">
        <f>M24/'1.NutrientRequirements'!R7</f>
        <v>1.5832245938181462</v>
      </c>
      <c r="O24" s="186"/>
    </row>
    <row r="25" spans="1:15" x14ac:dyDescent="0.2">
      <c r="B25" s="183" t="s">
        <v>498</v>
      </c>
      <c r="C25" s="198">
        <v>700</v>
      </c>
      <c r="D25" s="198">
        <v>4000</v>
      </c>
      <c r="E25" s="183"/>
      <c r="F25" s="198">
        <v>700</v>
      </c>
      <c r="G25" s="198">
        <v>4000</v>
      </c>
      <c r="H25" s="197"/>
      <c r="I25" s="199">
        <f>'10.SOLVED-female'!W13</f>
        <v>1305.0984836870011</v>
      </c>
      <c r="J25" s="185">
        <f>I25/'1.NutrientRequirements'!S4</f>
        <v>1.8644264052671444</v>
      </c>
      <c r="K25" s="185">
        <f>I25/'1.NutrientRequirements'!S5</f>
        <v>0.3262746209217503</v>
      </c>
      <c r="M25" s="199">
        <f>'11.SOLVED-male'!W13</f>
        <v>2148.8868358386317</v>
      </c>
      <c r="N25" s="185">
        <f>M25/'1.NutrientRequirements'!S7</f>
        <v>3.0698383369123308</v>
      </c>
      <c r="O25" s="186">
        <f>M25/'1.NutrientRequirements'!S8</f>
        <v>0.53722170895965793</v>
      </c>
    </row>
    <row r="26" spans="1:15" x14ac:dyDescent="0.2">
      <c r="B26" s="183" t="s">
        <v>499</v>
      </c>
      <c r="C26" s="198">
        <v>55</v>
      </c>
      <c r="D26" s="198">
        <v>400</v>
      </c>
      <c r="E26" s="183"/>
      <c r="F26" s="198">
        <v>55</v>
      </c>
      <c r="G26" s="198">
        <v>400</v>
      </c>
      <c r="H26" s="186"/>
      <c r="I26" s="199">
        <f>'10.SOLVED-female'!X13</f>
        <v>97.660954815947164</v>
      </c>
      <c r="J26" s="185">
        <f>I26/'1.NutrientRequirements'!T4</f>
        <v>1.7756537239263122</v>
      </c>
      <c r="K26" s="185">
        <f>I26/'1.NutrientRequirements'!T5</f>
        <v>0.24415238703986791</v>
      </c>
      <c r="M26" s="199">
        <f>'11.SOLVED-male'!X13</f>
        <v>132.7709051700694</v>
      </c>
      <c r="N26" s="185">
        <f>M26/'1.NutrientRequirements'!T7</f>
        <v>2.4140164576376253</v>
      </c>
      <c r="O26" s="186">
        <f>M26/'1.NutrientRequirements'!T8</f>
        <v>0.33192726292517349</v>
      </c>
    </row>
    <row r="27" spans="1:15" x14ac:dyDescent="0.2">
      <c r="B27" s="183" t="s">
        <v>21</v>
      </c>
      <c r="C27" s="198">
        <v>8</v>
      </c>
      <c r="D27" s="198">
        <v>40</v>
      </c>
      <c r="E27" s="183"/>
      <c r="F27" s="198">
        <v>11</v>
      </c>
      <c r="G27" s="198">
        <v>40</v>
      </c>
      <c r="H27" s="186"/>
      <c r="I27" s="199">
        <f>'10.SOLVED-female'!Y13</f>
        <v>8.4189292166547158</v>
      </c>
      <c r="J27" s="185">
        <f>I27/'1.NutrientRequirements'!U4</f>
        <v>1.0523661520818395</v>
      </c>
      <c r="K27" s="185">
        <f>I27/'1.NutrientRequirements'!U5</f>
        <v>0.2104732304163679</v>
      </c>
      <c r="M27" s="199">
        <f>'11.SOLVED-male'!Y13</f>
        <v>12.732297638971531</v>
      </c>
      <c r="N27" s="185">
        <f>M27/'1.NutrientRequirements'!U7</f>
        <v>1.1574816035428663</v>
      </c>
      <c r="O27" s="186">
        <f>M27/'1.NutrientRequirements'!U8</f>
        <v>0.31830744097428826</v>
      </c>
    </row>
    <row r="28" spans="1:15" x14ac:dyDescent="0.2">
      <c r="B28" s="183" t="s">
        <v>20</v>
      </c>
      <c r="C28" s="198"/>
      <c r="D28" s="198">
        <v>2300</v>
      </c>
      <c r="E28" s="183"/>
      <c r="F28" s="198"/>
      <c r="G28" s="198">
        <v>2300</v>
      </c>
      <c r="H28" s="186"/>
      <c r="I28" s="199">
        <f>'10.SOLVED-female'!Z13</f>
        <v>1635.7618330894973</v>
      </c>
      <c r="J28" s="185"/>
      <c r="K28" s="185">
        <f>I28/'1.NutrientRequirements'!V5</f>
        <v>0.71120079699543359</v>
      </c>
      <c r="M28" s="199">
        <f>'11.SOLVED-male'!Z13</f>
        <v>604.29971480335405</v>
      </c>
      <c r="N28" s="185"/>
      <c r="O28" s="186">
        <f>M28/'1.NutrientRequirements'!V8</f>
        <v>0.26273900643624087</v>
      </c>
    </row>
    <row r="29" spans="1:15" x14ac:dyDescent="0.2">
      <c r="B29" s="183" t="s">
        <v>19</v>
      </c>
      <c r="C29" s="198">
        <v>2600</v>
      </c>
      <c r="D29" s="198"/>
      <c r="E29" s="183"/>
      <c r="F29" s="198">
        <v>3400</v>
      </c>
      <c r="G29" s="198"/>
      <c r="H29" s="186"/>
      <c r="I29" s="264">
        <f>'10.SOLVED-female'!AA13</f>
        <v>2600.0000000000009</v>
      </c>
      <c r="J29" s="201">
        <f>I29/'1.NutrientRequirements'!W4</f>
        <v>1.0000000000000004</v>
      </c>
      <c r="K29" s="186"/>
      <c r="M29" s="199">
        <f>'11.SOLVED-male'!AA13</f>
        <v>3473.9650568509037</v>
      </c>
      <c r="N29" s="185">
        <f>M29/'1.NutrientRequirements'!W7</f>
        <v>1.02175442848556</v>
      </c>
      <c r="O29" s="186"/>
    </row>
    <row r="30" spans="1:15" x14ac:dyDescent="0.2">
      <c r="A30" s="179" t="s">
        <v>542</v>
      </c>
      <c r="B30" s="183"/>
      <c r="C30" s="198"/>
      <c r="D30" s="198"/>
      <c r="E30" s="183"/>
      <c r="F30" s="198"/>
      <c r="G30" s="198"/>
      <c r="H30" s="186"/>
      <c r="I30" s="184"/>
      <c r="J30" s="185"/>
      <c r="K30" s="186"/>
      <c r="M30" s="199"/>
      <c r="N30" s="185"/>
      <c r="O30" s="186"/>
    </row>
    <row r="31" spans="1:15" x14ac:dyDescent="0.2">
      <c r="A31" s="202"/>
      <c r="B31" s="203" t="s">
        <v>531</v>
      </c>
      <c r="C31" s="204">
        <v>33</v>
      </c>
      <c r="D31" s="204"/>
      <c r="E31" s="203"/>
      <c r="F31" s="204">
        <v>41</v>
      </c>
      <c r="G31" s="204"/>
      <c r="H31" s="205"/>
      <c r="I31" s="206">
        <f>'10.SOLVED-female'!AB13</f>
        <v>33.000000000000064</v>
      </c>
      <c r="J31" s="207">
        <f>I31/'1.NutrientRequirements'!X4</f>
        <v>1.000000000000002</v>
      </c>
      <c r="K31" s="205"/>
      <c r="L31" s="202"/>
      <c r="M31" s="265">
        <f>'11.SOLVED-male'!AB13</f>
        <v>41.000000000000178</v>
      </c>
      <c r="N31" s="207">
        <f>M31/'1.NutrientRequirements'!X7</f>
        <v>1.0000000000000044</v>
      </c>
      <c r="O31" s="205"/>
    </row>
    <row r="32" spans="1:15" ht="68.25" customHeight="1" x14ac:dyDescent="0.2">
      <c r="A32" s="302" t="s">
        <v>713</v>
      </c>
      <c r="B32" s="302"/>
      <c r="C32" s="302"/>
      <c r="D32" s="302"/>
      <c r="E32" s="302"/>
      <c r="F32" s="302"/>
      <c r="G32" s="302"/>
      <c r="H32" s="302"/>
      <c r="I32" s="302"/>
      <c r="J32" s="302"/>
      <c r="K32" s="302"/>
      <c r="L32" s="302"/>
      <c r="M32" s="302"/>
      <c r="N32" s="302"/>
      <c r="O32" s="302"/>
    </row>
  </sheetData>
  <mergeCells count="11">
    <mergeCell ref="C2:G2"/>
    <mergeCell ref="A32:O32"/>
    <mergeCell ref="N6:O6"/>
    <mergeCell ref="F6:G6"/>
    <mergeCell ref="J6:K6"/>
    <mergeCell ref="M3:O3"/>
    <mergeCell ref="F3:G3"/>
    <mergeCell ref="I3:K3"/>
    <mergeCell ref="I2:O2"/>
    <mergeCell ref="C3:D3"/>
    <mergeCell ref="C6:D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4C4EC-FEC9-DB4E-93FA-A619B9C94A6E}">
  <sheetPr>
    <tabColor rgb="FFFFFF00"/>
  </sheetPr>
  <dimension ref="A1:XFD1048555"/>
  <sheetViews>
    <sheetView zoomScale="90" zoomScaleNormal="90" workbookViewId="0">
      <pane xSplit="5" ySplit="13" topLeftCell="AC14" activePane="bottomRight" state="frozen"/>
      <selection pane="topRight" activeCell="F1" sqref="F1"/>
      <selection pane="bottomLeft" activeCell="A14" sqref="A14"/>
      <selection pane="bottomRight" activeCell="B13" sqref="B13"/>
    </sheetView>
  </sheetViews>
  <sheetFormatPr defaultColWidth="10.875" defaultRowHeight="15.75" x14ac:dyDescent="0.25"/>
  <cols>
    <col min="1" max="1" width="56" style="16" customWidth="1"/>
    <col min="2" max="2" width="10.875" style="97" customWidth="1"/>
    <col min="3" max="3" width="10.875" style="54" customWidth="1"/>
    <col min="4" max="5" width="10.875" style="27" customWidth="1"/>
    <col min="6" max="14" width="8.125" style="16" customWidth="1"/>
    <col min="15" max="15" width="9" style="16" customWidth="1"/>
    <col min="16" max="22" width="8.125" style="16" customWidth="1"/>
    <col min="23" max="23" width="9.625" style="16" customWidth="1"/>
    <col min="24" max="24" width="8.125" style="16" customWidth="1"/>
    <col min="25" max="25" width="6.625" style="16" customWidth="1"/>
    <col min="26" max="26" width="9.375" customWidth="1"/>
    <col min="28" max="16384" width="10.875" style="16"/>
  </cols>
  <sheetData>
    <row r="1" spans="1:29" x14ac:dyDescent="0.25">
      <c r="A1" s="284" t="s">
        <v>759</v>
      </c>
      <c r="B1" s="284"/>
      <c r="C1" s="284"/>
      <c r="D1" s="284"/>
      <c r="E1" s="284"/>
      <c r="F1" s="284"/>
      <c r="G1" s="284"/>
      <c r="H1" s="284"/>
      <c r="I1" s="284"/>
      <c r="J1" s="284"/>
      <c r="K1" s="284"/>
      <c r="L1" s="284"/>
      <c r="M1" s="284"/>
      <c r="N1" s="284"/>
      <c r="O1" s="284"/>
      <c r="P1" s="284"/>
      <c r="Q1" s="284"/>
      <c r="R1" s="284"/>
      <c r="S1" s="284"/>
      <c r="T1" s="284"/>
      <c r="U1" s="284"/>
      <c r="V1" s="284"/>
      <c r="W1" s="284"/>
      <c r="X1" s="284"/>
      <c r="Y1" s="284"/>
    </row>
    <row r="2" spans="1:29" s="8" customFormat="1" ht="51.75" customHeight="1" x14ac:dyDescent="0.25">
      <c r="A2" s="285"/>
      <c r="B2" s="285"/>
      <c r="C2" s="285"/>
      <c r="D2" s="285"/>
      <c r="E2" s="244"/>
      <c r="F2" s="83" t="s">
        <v>2</v>
      </c>
      <c r="G2" s="83" t="s">
        <v>528</v>
      </c>
      <c r="H2" s="83" t="s">
        <v>458</v>
      </c>
      <c r="I2" s="83" t="s">
        <v>496</v>
      </c>
      <c r="J2" s="83" t="s">
        <v>459</v>
      </c>
      <c r="K2" s="83" t="s">
        <v>460</v>
      </c>
      <c r="L2" s="83" t="s">
        <v>461</v>
      </c>
      <c r="M2" s="83" t="s">
        <v>462</v>
      </c>
      <c r="N2" s="83" t="s">
        <v>12</v>
      </c>
      <c r="O2" s="83" t="s">
        <v>495</v>
      </c>
      <c r="P2" s="83" t="s">
        <v>463</v>
      </c>
      <c r="Q2" s="83" t="s">
        <v>456</v>
      </c>
      <c r="R2" s="83" t="s">
        <v>457</v>
      </c>
      <c r="S2" s="83" t="s">
        <v>16</v>
      </c>
      <c r="T2" s="83" t="s">
        <v>497</v>
      </c>
      <c r="U2" s="83" t="s">
        <v>17</v>
      </c>
      <c r="V2" s="83" t="s">
        <v>464</v>
      </c>
      <c r="W2" s="83" t="s">
        <v>498</v>
      </c>
      <c r="X2" s="83" t="s">
        <v>500</v>
      </c>
      <c r="Y2" s="83" t="s">
        <v>21</v>
      </c>
      <c r="Z2" s="83" t="s">
        <v>20</v>
      </c>
      <c r="AA2" s="83" t="s">
        <v>505</v>
      </c>
      <c r="AB2" s="83" t="s">
        <v>506</v>
      </c>
      <c r="AC2" s="270"/>
    </row>
    <row r="3" spans="1:29" s="8" customFormat="1" ht="16.5" customHeight="1" x14ac:dyDescent="0.25">
      <c r="A3" s="287" t="s">
        <v>519</v>
      </c>
      <c r="B3" s="287"/>
      <c r="C3" s="287"/>
      <c r="D3" s="287"/>
      <c r="E3" s="287"/>
      <c r="F3" s="84"/>
      <c r="G3" s="84"/>
      <c r="H3" s="84"/>
      <c r="I3" s="84"/>
      <c r="J3" s="84"/>
      <c r="K3" s="84"/>
      <c r="L3" s="84"/>
      <c r="M3" s="84"/>
      <c r="N3" s="84"/>
      <c r="O3" s="84"/>
      <c r="P3" s="84"/>
      <c r="Q3" s="84"/>
      <c r="R3" s="84"/>
      <c r="S3" s="84"/>
      <c r="T3" s="84"/>
      <c r="U3" s="84"/>
      <c r="V3" s="84"/>
      <c r="W3" s="84"/>
      <c r="X3" s="84"/>
      <c r="Y3" s="84"/>
      <c r="Z3" s="84"/>
      <c r="AA3" s="84"/>
      <c r="AB3" s="84"/>
    </row>
    <row r="4" spans="1:29" s="8" customFormat="1" ht="15.75" customHeight="1" x14ac:dyDescent="0.25">
      <c r="A4" s="286" t="s">
        <v>518</v>
      </c>
      <c r="B4" s="286"/>
      <c r="C4" s="286"/>
      <c r="D4" s="286"/>
      <c r="E4" s="286"/>
      <c r="F4" s="107">
        <f>'1.NutrientRequirements'!B4</f>
        <v>2330</v>
      </c>
      <c r="G4" s="108"/>
      <c r="H4" s="108"/>
      <c r="I4" s="108"/>
      <c r="J4" s="108"/>
      <c r="K4" s="108"/>
      <c r="L4" s="108"/>
      <c r="M4" s="108"/>
      <c r="N4" s="108"/>
      <c r="O4" s="108"/>
      <c r="P4" s="108"/>
      <c r="Q4" s="108"/>
      <c r="R4" s="108"/>
      <c r="S4" s="108"/>
      <c r="T4" s="108"/>
      <c r="U4" s="108"/>
      <c r="V4" s="108"/>
      <c r="W4" s="108"/>
      <c r="X4" s="108"/>
      <c r="Y4" s="108"/>
    </row>
    <row r="5" spans="1:29" x14ac:dyDescent="0.25">
      <c r="A5" s="286" t="s">
        <v>517</v>
      </c>
      <c r="B5" s="286"/>
      <c r="C5" s="286"/>
      <c r="D5" s="286"/>
      <c r="E5" s="286"/>
      <c r="F5" s="89"/>
      <c r="G5" s="107">
        <f>'1.NutrientRequirements'!C4</f>
        <v>58</v>
      </c>
      <c r="H5" s="107">
        <f>'1.NutrientRequirements'!D4</f>
        <v>52</v>
      </c>
      <c r="I5" s="107">
        <f>'1.NutrientRequirements'!E4</f>
        <v>262</v>
      </c>
      <c r="J5" s="107">
        <f>'1.NutrientRequirements'!F4</f>
        <v>700</v>
      </c>
      <c r="K5" s="107">
        <f>'1.NutrientRequirements'!G4</f>
        <v>75</v>
      </c>
      <c r="L5" s="107">
        <f>'1.NutrientRequirements'!H4</f>
        <v>1.3</v>
      </c>
      <c r="M5" s="107">
        <f>'1.NutrientRequirements'!I4</f>
        <v>15</v>
      </c>
      <c r="N5" s="107">
        <f>'1.NutrientRequirements'!J4</f>
        <v>1.1000000000000001</v>
      </c>
      <c r="O5" s="107">
        <f>'1.NutrientRequirements'!K4</f>
        <v>1.1000000000000001</v>
      </c>
      <c r="P5" s="107">
        <f>'1.NutrientRequirements'!L4</f>
        <v>2.4</v>
      </c>
      <c r="Q5" s="107">
        <f>'1.NutrientRequirements'!M4</f>
        <v>400</v>
      </c>
      <c r="R5" s="107">
        <f>'1.NutrientRequirements'!N4</f>
        <v>14</v>
      </c>
      <c r="S5" s="107">
        <f>'1.NutrientRequirements'!O4</f>
        <v>1000</v>
      </c>
      <c r="T5" s="107">
        <f>'1.NutrientRequirements'!P4</f>
        <v>0.9</v>
      </c>
      <c r="U5" s="107">
        <f>'1.NutrientRequirements'!Q4</f>
        <v>18</v>
      </c>
      <c r="V5" s="107">
        <f>'1.NutrientRequirements'!R4</f>
        <v>310</v>
      </c>
      <c r="W5" s="107">
        <f>'1.NutrientRequirements'!S4</f>
        <v>700</v>
      </c>
      <c r="X5" s="107">
        <f>'1.NutrientRequirements'!T4</f>
        <v>55</v>
      </c>
      <c r="Y5" s="107">
        <f>'1.NutrientRequirements'!U4</f>
        <v>8</v>
      </c>
      <c r="Z5" s="107"/>
      <c r="AA5" s="85">
        <v>2600</v>
      </c>
      <c r="AB5" s="85">
        <v>33</v>
      </c>
      <c r="AC5" s="270"/>
    </row>
    <row r="6" spans="1:29" x14ac:dyDescent="0.25">
      <c r="A6" s="286" t="s">
        <v>516</v>
      </c>
      <c r="B6" s="286"/>
      <c r="C6" s="286"/>
      <c r="D6" s="286"/>
      <c r="E6" s="286"/>
      <c r="F6" s="109"/>
      <c r="G6" s="109">
        <f>'1.NutrientRequirements'!C5</f>
        <v>204</v>
      </c>
      <c r="H6" s="109">
        <f>'1.NutrientRequirements'!D5</f>
        <v>90</v>
      </c>
      <c r="I6" s="109">
        <f>'1.NutrientRequirements'!E5</f>
        <v>378</v>
      </c>
      <c r="J6" s="109">
        <f>'1.NutrientRequirements'!F5</f>
        <v>3000</v>
      </c>
      <c r="K6" s="109">
        <f>'1.NutrientRequirements'!G5</f>
        <v>2000</v>
      </c>
      <c r="L6" s="109">
        <f>'1.NutrientRequirements'!H5</f>
        <v>100</v>
      </c>
      <c r="M6" s="109">
        <f>'1.NutrientRequirements'!I5</f>
        <v>1000</v>
      </c>
      <c r="N6" s="109"/>
      <c r="O6" s="109"/>
      <c r="P6" s="109"/>
      <c r="Q6" s="109">
        <f>'1.NutrientRequirements'!M5</f>
        <v>1000</v>
      </c>
      <c r="R6" s="109">
        <f>'1.NutrientRequirements'!N5</f>
        <v>35</v>
      </c>
      <c r="S6" s="109">
        <f>'1.NutrientRequirements'!O5</f>
        <v>2500</v>
      </c>
      <c r="T6" s="109">
        <f>'1.NutrientRequirements'!P5</f>
        <v>10</v>
      </c>
      <c r="U6" s="109">
        <f>'1.NutrientRequirements'!Q5</f>
        <v>45</v>
      </c>
      <c r="V6" s="109"/>
      <c r="W6" s="109">
        <f>'1.NutrientRequirements'!S5</f>
        <v>4000</v>
      </c>
      <c r="X6" s="109">
        <f>'1.NutrientRequirements'!T5</f>
        <v>400</v>
      </c>
      <c r="Y6" s="109">
        <f>'1.NutrientRequirements'!U5</f>
        <v>40</v>
      </c>
      <c r="Z6" s="109">
        <f>'1.NutrientRequirements'!V5</f>
        <v>2300</v>
      </c>
      <c r="AC6" s="270"/>
    </row>
    <row r="7" spans="1:29" s="98" customFormat="1" x14ac:dyDescent="0.25">
      <c r="A7" s="288" t="s">
        <v>513</v>
      </c>
      <c r="B7" s="288"/>
      <c r="C7" s="288"/>
      <c r="D7" s="288"/>
      <c r="E7" s="288"/>
      <c r="F7" s="99"/>
      <c r="G7" s="99"/>
      <c r="H7" s="99"/>
      <c r="I7" s="99"/>
      <c r="O7" s="99"/>
      <c r="P7" s="99"/>
      <c r="Q7" s="99"/>
      <c r="V7" s="99"/>
      <c r="W7" s="99"/>
    </row>
    <row r="8" spans="1:29" s="98" customFormat="1" x14ac:dyDescent="0.25">
      <c r="A8" s="289" t="s">
        <v>514</v>
      </c>
      <c r="B8" s="289"/>
      <c r="C8" s="289"/>
      <c r="D8" s="289"/>
      <c r="E8" s="289"/>
      <c r="F8" s="291">
        <f>F$13/F$4</f>
        <v>0.99999999999999944</v>
      </c>
      <c r="G8" s="103">
        <f t="shared" ref="G8:AB8" si="0">G13/G5</f>
        <v>0.99999999999999956</v>
      </c>
      <c r="H8" s="103">
        <f t="shared" si="0"/>
        <v>1.3356717549587709</v>
      </c>
      <c r="I8" s="103">
        <f t="shared" si="0"/>
        <v>1.4427480916030522</v>
      </c>
      <c r="J8" s="103">
        <f t="shared" si="0"/>
        <v>0.99999999999999933</v>
      </c>
      <c r="K8" s="103">
        <f t="shared" si="0"/>
        <v>1.0000000000000009</v>
      </c>
      <c r="L8" s="103">
        <f t="shared" si="0"/>
        <v>1.4086606492502123</v>
      </c>
      <c r="M8" s="103">
        <f t="shared" si="0"/>
        <v>0.99999999999999944</v>
      </c>
      <c r="N8" s="103">
        <f t="shared" si="0"/>
        <v>2.0882679845669916</v>
      </c>
      <c r="O8" s="103">
        <f t="shared" si="0"/>
        <v>3.166999295704314</v>
      </c>
      <c r="P8" s="103">
        <f t="shared" si="0"/>
        <v>0.99999999999999756</v>
      </c>
      <c r="Q8" s="103">
        <f t="shared" si="0"/>
        <v>1.1420137428242287</v>
      </c>
      <c r="R8" s="103">
        <f t="shared" si="0"/>
        <v>1.5924478415725598</v>
      </c>
      <c r="S8" s="103">
        <f t="shared" si="0"/>
        <v>1.0000000000000007</v>
      </c>
      <c r="T8" s="103">
        <f t="shared" si="0"/>
        <v>1.6359624433535731</v>
      </c>
      <c r="U8" s="103">
        <f t="shared" si="0"/>
        <v>0.99999999999999922</v>
      </c>
      <c r="V8" s="103">
        <f t="shared" si="0"/>
        <v>1.4282556971629994</v>
      </c>
      <c r="W8" s="103">
        <f t="shared" si="0"/>
        <v>1.8644264052671444</v>
      </c>
      <c r="X8" s="103">
        <f t="shared" si="0"/>
        <v>1.7756537239263122</v>
      </c>
      <c r="Y8" s="103">
        <f t="shared" si="0"/>
        <v>1.0523661520818395</v>
      </c>
      <c r="Z8" s="103"/>
      <c r="AA8" s="103">
        <f t="shared" si="0"/>
        <v>1.0000000000000004</v>
      </c>
      <c r="AB8" s="103">
        <f t="shared" si="0"/>
        <v>1.000000000000002</v>
      </c>
    </row>
    <row r="9" spans="1:29" s="98" customFormat="1" x14ac:dyDescent="0.25">
      <c r="A9" s="290" t="s">
        <v>515</v>
      </c>
      <c r="B9" s="290"/>
      <c r="C9" s="290"/>
      <c r="D9" s="290"/>
      <c r="E9" s="290"/>
      <c r="F9" s="292"/>
      <c r="G9" s="124">
        <f>G13/G6</f>
        <v>0.28431372549019596</v>
      </c>
      <c r="H9" s="125">
        <f t="shared" ref="H9:M9" si="1">H13/H6</f>
        <v>0.77172145842062323</v>
      </c>
      <c r="I9" s="125">
        <f t="shared" si="1"/>
        <v>0.99999999999999911</v>
      </c>
      <c r="J9" s="125">
        <f t="shared" si="1"/>
        <v>0.23333333333333317</v>
      </c>
      <c r="K9" s="125">
        <f t="shared" si="1"/>
        <v>3.7500000000000033E-2</v>
      </c>
      <c r="L9" s="125">
        <f t="shared" si="1"/>
        <v>1.8312588440252759E-2</v>
      </c>
      <c r="M9" s="125">
        <f t="shared" si="1"/>
        <v>1.4999999999999991E-2</v>
      </c>
      <c r="N9" s="125"/>
      <c r="O9" s="124"/>
      <c r="P9" s="124"/>
      <c r="Q9" s="124">
        <f>Q13/Q6</f>
        <v>0.45680549712969148</v>
      </c>
      <c r="R9" s="125">
        <f>R13/R6</f>
        <v>0.63697913662902395</v>
      </c>
      <c r="S9" s="125">
        <f>S13/S6</f>
        <v>0.4000000000000003</v>
      </c>
      <c r="T9" s="125">
        <f>T13/T6</f>
        <v>0.14723661990182157</v>
      </c>
      <c r="U9" s="125">
        <f>U13/U6</f>
        <v>0.39999999999999969</v>
      </c>
      <c r="V9" s="124"/>
      <c r="W9" s="124">
        <f>W13/W6</f>
        <v>0.3262746209217503</v>
      </c>
      <c r="X9" s="125">
        <f>X13/X6</f>
        <v>0.24415238703986791</v>
      </c>
      <c r="Y9" s="125">
        <f>Y13/Y6</f>
        <v>0.2104732304163679</v>
      </c>
      <c r="Z9" s="125">
        <f>Z13/Z6</f>
        <v>0.71120079699543359</v>
      </c>
      <c r="AA9" s="124"/>
      <c r="AB9" s="124"/>
    </row>
    <row r="10" spans="1:29" s="98" customFormat="1" ht="79.5" customHeight="1" x14ac:dyDescent="0.25">
      <c r="A10" s="139"/>
      <c r="B10" s="142"/>
      <c r="C10" s="142"/>
      <c r="D10" s="142"/>
      <c r="E10" s="142"/>
      <c r="F10" s="293" t="s">
        <v>520</v>
      </c>
      <c r="G10" s="293"/>
      <c r="H10" s="293"/>
      <c r="I10" s="293"/>
      <c r="J10" s="293"/>
      <c r="K10" s="293"/>
      <c r="L10" s="293"/>
      <c r="M10" s="293"/>
      <c r="N10" s="293"/>
      <c r="O10" s="293"/>
      <c r="P10" s="293"/>
      <c r="Q10" s="293"/>
      <c r="R10" s="293"/>
      <c r="S10" s="293"/>
      <c r="T10" s="293"/>
      <c r="U10" s="293"/>
      <c r="V10" s="293"/>
      <c r="W10" s="293"/>
      <c r="X10" s="293"/>
      <c r="Y10" s="293"/>
      <c r="Z10" s="293"/>
      <c r="AA10" s="293"/>
      <c r="AB10" s="293"/>
    </row>
    <row r="11" spans="1:29" s="98" customFormat="1" ht="18.75" customHeight="1" x14ac:dyDescent="0.25">
      <c r="A11" s="284" t="s">
        <v>760</v>
      </c>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103"/>
    </row>
    <row r="12" spans="1:29" s="105" customFormat="1" ht="59.25" customHeight="1" x14ac:dyDescent="0.25">
      <c r="A12" s="123"/>
      <c r="B12" s="126" t="s">
        <v>472</v>
      </c>
      <c r="C12" s="127" t="s">
        <v>471</v>
      </c>
      <c r="D12" s="83" t="s">
        <v>473</v>
      </c>
      <c r="E12" s="83" t="s">
        <v>160</v>
      </c>
      <c r="F12" s="83" t="s">
        <v>2</v>
      </c>
      <c r="G12" s="83" t="s">
        <v>3</v>
      </c>
      <c r="H12" s="83" t="s">
        <v>458</v>
      </c>
      <c r="I12" s="83" t="s">
        <v>496</v>
      </c>
      <c r="J12" s="83" t="s">
        <v>459</v>
      </c>
      <c r="K12" s="83" t="s">
        <v>460</v>
      </c>
      <c r="L12" s="83" t="s">
        <v>461</v>
      </c>
      <c r="M12" s="83" t="s">
        <v>462</v>
      </c>
      <c r="N12" s="83" t="s">
        <v>12</v>
      </c>
      <c r="O12" s="83" t="s">
        <v>495</v>
      </c>
      <c r="P12" s="83" t="s">
        <v>463</v>
      </c>
      <c r="Q12" s="83" t="s">
        <v>456</v>
      </c>
      <c r="R12" s="83" t="s">
        <v>457</v>
      </c>
      <c r="S12" s="83" t="s">
        <v>16</v>
      </c>
      <c r="T12" s="83" t="s">
        <v>497</v>
      </c>
      <c r="U12" s="83" t="s">
        <v>17</v>
      </c>
      <c r="V12" s="83" t="s">
        <v>464</v>
      </c>
      <c r="W12" s="83" t="s">
        <v>498</v>
      </c>
      <c r="X12" s="83" t="s">
        <v>500</v>
      </c>
      <c r="Y12" s="83" t="s">
        <v>21</v>
      </c>
      <c r="Z12" s="83" t="s">
        <v>20</v>
      </c>
      <c r="AA12" s="83" t="s">
        <v>505</v>
      </c>
      <c r="AB12" s="83" t="s">
        <v>506</v>
      </c>
    </row>
    <row r="13" spans="1:29" s="100" customFormat="1" ht="19.5" customHeight="1" x14ac:dyDescent="0.25">
      <c r="A13" s="120" t="s">
        <v>474</v>
      </c>
      <c r="B13" s="121">
        <f>SUM(B14:B78)</f>
        <v>2.8835330245722677</v>
      </c>
      <c r="C13" s="269" t="s">
        <v>677</v>
      </c>
      <c r="D13" s="120"/>
      <c r="E13" s="120"/>
      <c r="F13" s="122">
        <f>SUM(F14:F78)</f>
        <v>2329.9999999999986</v>
      </c>
      <c r="G13" s="122">
        <f t="shared" ref="G13:AB13" si="2">SUM(G14:G78)</f>
        <v>57.999999999999972</v>
      </c>
      <c r="H13" s="122">
        <f t="shared" si="2"/>
        <v>69.454931257856089</v>
      </c>
      <c r="I13" s="122">
        <f t="shared" si="2"/>
        <v>377.99999999999966</v>
      </c>
      <c r="J13" s="122">
        <f t="shared" si="2"/>
        <v>699.99999999999955</v>
      </c>
      <c r="K13" s="122">
        <f t="shared" si="2"/>
        <v>75.000000000000071</v>
      </c>
      <c r="L13" s="122">
        <f t="shared" si="2"/>
        <v>1.8312588440252759</v>
      </c>
      <c r="M13" s="122">
        <f t="shared" si="2"/>
        <v>14.999999999999991</v>
      </c>
      <c r="N13" s="122">
        <f t="shared" si="2"/>
        <v>2.2970947830236907</v>
      </c>
      <c r="O13" s="122">
        <f t="shared" si="2"/>
        <v>3.4836992252747456</v>
      </c>
      <c r="P13" s="122">
        <f t="shared" si="2"/>
        <v>2.3999999999999941</v>
      </c>
      <c r="Q13" s="122">
        <f t="shared" si="2"/>
        <v>456.8054971296915</v>
      </c>
      <c r="R13" s="122">
        <f t="shared" si="2"/>
        <v>22.294269782015839</v>
      </c>
      <c r="S13" s="122">
        <f t="shared" si="2"/>
        <v>1000.0000000000007</v>
      </c>
      <c r="T13" s="122">
        <f t="shared" si="2"/>
        <v>1.4723661990182157</v>
      </c>
      <c r="U13" s="122">
        <f t="shared" si="2"/>
        <v>17.999999999999986</v>
      </c>
      <c r="V13" s="122">
        <f t="shared" si="2"/>
        <v>442.75926612052979</v>
      </c>
      <c r="W13" s="122">
        <f t="shared" si="2"/>
        <v>1305.0984836870011</v>
      </c>
      <c r="X13" s="122">
        <f t="shared" si="2"/>
        <v>97.660954815947164</v>
      </c>
      <c r="Y13" s="122">
        <f t="shared" si="2"/>
        <v>8.4189292166547158</v>
      </c>
      <c r="Z13" s="122">
        <f t="shared" si="2"/>
        <v>1635.7618330894973</v>
      </c>
      <c r="AA13" s="122">
        <f t="shared" si="2"/>
        <v>2600.0000000000009</v>
      </c>
      <c r="AB13" s="122">
        <f t="shared" si="2"/>
        <v>33.000000000000064</v>
      </c>
      <c r="AC13" s="128" t="s">
        <v>479</v>
      </c>
    </row>
    <row r="14" spans="1:29" s="100" customFormat="1" ht="18.95" customHeight="1" x14ac:dyDescent="0.25">
      <c r="A14" s="111" t="str">
        <f>'2.FoodPricesAndComposition'!A28</f>
        <v xml:space="preserve">Bread, white round top, Stop &amp; Shop brand </v>
      </c>
      <c r="B14" s="97">
        <f>C14*'2.FoodPricesAndComposition'!F28</f>
        <v>0.79700656126319747</v>
      </c>
      <c r="C14" s="146">
        <v>4.8303427955345297</v>
      </c>
      <c r="D14" s="16" t="str">
        <f>'2.FoodPricesAndComposition'!D28</f>
        <v>2 slices</v>
      </c>
      <c r="E14" s="119">
        <f>'2.FoodPricesAndComposition'!F28</f>
        <v>0.16500000000000001</v>
      </c>
      <c r="F14" s="104">
        <f>C14*'2.FoodPricesAndComposition'!H28</f>
        <v>627.94456341948887</v>
      </c>
      <c r="G14" s="104">
        <f>C14*'2.FoodPricesAndComposition'!I28</f>
        <v>20.915384304664514</v>
      </c>
      <c r="H14" s="104">
        <f>C14*'2.FoodPricesAndComposition'!J28</f>
        <v>7.8734587567212833</v>
      </c>
      <c r="I14" s="104">
        <f>C14*'2.FoodPricesAndComposition'!K28</f>
        <v>116.60447508420356</v>
      </c>
      <c r="J14" s="104">
        <f>C14*'2.FoodPricesAndComposition'!L28</f>
        <v>0</v>
      </c>
      <c r="K14" s="104">
        <f>C14*'2.FoodPricesAndComposition'!M28</f>
        <v>0</v>
      </c>
      <c r="L14" s="104">
        <f>C14*'2.FoodPricesAndComposition'!N28</f>
        <v>0.20770474020798477</v>
      </c>
      <c r="M14" s="104">
        <f>C14*'2.FoodPricesAndComposition'!O28</f>
        <v>0.53133770750879827</v>
      </c>
      <c r="N14" s="104">
        <f>C14*'2.FoodPricesAndComposition'!P28</f>
        <v>1.2558891268389778</v>
      </c>
      <c r="O14" s="104">
        <f>C14*'2.FoodPricesAndComposition'!Q28</f>
        <v>0.57481079266860902</v>
      </c>
      <c r="P14" s="104">
        <f>C14*'2.FoodPricesAndComposition'!R28</f>
        <v>0</v>
      </c>
      <c r="Q14" s="104">
        <f>C14*'2.FoodPricesAndComposition'!S28</f>
        <v>261.80457951797155</v>
      </c>
      <c r="R14" s="104">
        <f>C14*'2.FoodPricesAndComposition'!T28</f>
        <v>11.28368077036866</v>
      </c>
      <c r="S14" s="104">
        <f>C14*'2.FoodPricesAndComposition'!U28</f>
        <v>338.12399568741711</v>
      </c>
      <c r="T14" s="104">
        <f>C14*'2.FoodPricesAndComposition'!V28</f>
        <v>0.23668679698119197</v>
      </c>
      <c r="U14" s="104">
        <f>C14*'2.FoodPricesAndComposition'!W28</f>
        <v>8.5014033201407724</v>
      </c>
      <c r="V14" s="104">
        <f>C14*'2.FoodPricesAndComposition'!X28</f>
        <v>53.133770750879826</v>
      </c>
      <c r="W14" s="104">
        <f>C14*'2.FoodPricesAndComposition'!Y28</f>
        <v>231.85645418565741</v>
      </c>
      <c r="X14" s="104">
        <f>C14*'2.FoodPricesAndComposition'!Z28</f>
        <v>51.926185051996192</v>
      </c>
      <c r="Y14" s="104">
        <f>C14*'2.FoodPricesAndComposition'!AA28</f>
        <v>1.7389234063924306</v>
      </c>
      <c r="Z14" s="104">
        <f>C14*'2.FoodPricesAndComposition'!AB28</f>
        <v>1154.4519281327525</v>
      </c>
      <c r="AA14" s="104">
        <f>C14*'2.FoodPricesAndComposition'!AC28</f>
        <v>299.48125332314083</v>
      </c>
      <c r="AB14" s="104">
        <f>C14*'2.FoodPricesAndComposition'!AD28</f>
        <v>6.3760524901055797</v>
      </c>
      <c r="AC14">
        <v>24</v>
      </c>
    </row>
    <row r="15" spans="1:29" x14ac:dyDescent="0.25">
      <c r="A15" s="111" t="str">
        <f>'2.FoodPricesAndComposition'!A50</f>
        <v>Vegetable Oil , 100% Soybean Oil, Stop &amp; Shop brand</v>
      </c>
      <c r="B15" s="97">
        <f>C15*'2.FoodPricesAndComposition'!F50</f>
        <v>0.11999627849415702</v>
      </c>
      <c r="C15" s="146">
        <v>2.3999255698831403</v>
      </c>
      <c r="D15" s="16" t="str">
        <f>'2.FoodPricesAndComposition'!D50</f>
        <v>1 tbsp</v>
      </c>
      <c r="E15" s="119">
        <f>'2.FoodPricesAndComposition'!F50</f>
        <v>0.05</v>
      </c>
      <c r="F15" s="104">
        <f>C15*'2.FoodPricesAndComposition'!H50</f>
        <v>287.99106838597686</v>
      </c>
      <c r="G15" s="104">
        <f>C15*'2.FoodPricesAndComposition'!I50</f>
        <v>0</v>
      </c>
      <c r="H15" s="104">
        <f>C15*'2.FoodPricesAndComposition'!J50</f>
        <v>32.566989983314215</v>
      </c>
      <c r="I15" s="104">
        <f>C15*'2.FoodPricesAndComposition'!K50</f>
        <v>0</v>
      </c>
      <c r="J15" s="104">
        <f>C15*'2.FoodPricesAndComposition'!L50</f>
        <v>0</v>
      </c>
      <c r="K15" s="104">
        <f>C15*'2.FoodPricesAndComposition'!M50</f>
        <v>0</v>
      </c>
      <c r="L15" s="104">
        <f>C15*'2.FoodPricesAndComposition'!N50</f>
        <v>0</v>
      </c>
      <c r="M15" s="104">
        <f>C15*'2.FoodPricesAndComposition'!O50</f>
        <v>2.6639173825702862</v>
      </c>
      <c r="N15" s="104">
        <f>C15*'2.FoodPricesAndComposition'!P50</f>
        <v>0</v>
      </c>
      <c r="O15" s="104">
        <f>C15*'2.FoodPricesAndComposition'!Q50</f>
        <v>0</v>
      </c>
      <c r="P15" s="104">
        <f>C15*'2.FoodPricesAndComposition'!R50</f>
        <v>0</v>
      </c>
      <c r="Q15" s="104">
        <f>C15*'2.FoodPricesAndComposition'!S50</f>
        <v>0</v>
      </c>
      <c r="R15" s="104">
        <f>C15*'2.FoodPricesAndComposition'!T50</f>
        <v>0</v>
      </c>
      <c r="S15" s="104">
        <f>C15*'2.FoodPricesAndComposition'!U50</f>
        <v>0</v>
      </c>
      <c r="T15" s="104">
        <f>C15*'2.FoodPricesAndComposition'!V50</f>
        <v>0</v>
      </c>
      <c r="U15" s="104">
        <f>C15*'2.FoodPricesAndComposition'!W50</f>
        <v>0</v>
      </c>
      <c r="V15" s="104">
        <f>C15*'2.FoodPricesAndComposition'!X50</f>
        <v>0</v>
      </c>
      <c r="W15" s="104">
        <f>C15*'2.FoodPricesAndComposition'!Y50</f>
        <v>0</v>
      </c>
      <c r="X15" s="104">
        <f>C15*'2.FoodPricesAndComposition'!Z50</f>
        <v>0</v>
      </c>
      <c r="Y15" s="104">
        <f>C15*'2.FoodPricesAndComposition'!AA50</f>
        <v>0</v>
      </c>
      <c r="Z15" s="104">
        <f>C15*'2.FoodPricesAndComposition'!AB50</f>
        <v>0</v>
      </c>
      <c r="AA15" s="104">
        <f>C15*'2.FoodPricesAndComposition'!AC50</f>
        <v>0</v>
      </c>
      <c r="AB15" s="104">
        <f>C15*'2.FoodPricesAndComposition'!AD50</f>
        <v>0</v>
      </c>
      <c r="AC15">
        <v>46</v>
      </c>
    </row>
    <row r="16" spans="1:29" x14ac:dyDescent="0.25">
      <c r="A16" s="111" t="str">
        <f>'2.FoodPricesAndComposition'!A29</f>
        <v>Corn masa flour, Maseca brand</v>
      </c>
      <c r="B16" s="97">
        <f>C16*'2.FoodPricesAndComposition'!F29</f>
        <v>0.70341806197846846</v>
      </c>
      <c r="C16" s="146">
        <v>2.1315698847832376</v>
      </c>
      <c r="D16" s="16" t="str">
        <f>'2.FoodPricesAndComposition'!D29</f>
        <v>1 cup</v>
      </c>
      <c r="E16" s="119">
        <f>'2.FoodPricesAndComposition'!F29</f>
        <v>0.33</v>
      </c>
      <c r="F16" s="104">
        <f>C16*'2.FoodPricesAndComposition'!H29</f>
        <v>937.89074930462459</v>
      </c>
      <c r="G16" s="104">
        <f>C16*'2.FoodPricesAndComposition'!I29</f>
        <v>18.011765526418355</v>
      </c>
      <c r="H16" s="104">
        <f>C16*'2.FoodPricesAndComposition'!J29</f>
        <v>10.039694157329048</v>
      </c>
      <c r="I16" s="104">
        <f>C16*'2.FoodPricesAndComposition'!K29</f>
        <v>199.79204530073287</v>
      </c>
      <c r="J16" s="104">
        <f>C16*'2.FoodPricesAndComposition'!L29</f>
        <v>0</v>
      </c>
      <c r="K16" s="104">
        <f>C16*'2.FoodPricesAndComposition'!M29</f>
        <v>0</v>
      </c>
      <c r="L16" s="104">
        <f>C16*'2.FoodPricesAndComposition'!N29</f>
        <v>0.96133801803724017</v>
      </c>
      <c r="M16" s="104">
        <f>C16*'2.FoodPricesAndComposition'!O29</f>
        <v>1.0871006412394513</v>
      </c>
      <c r="N16" s="104">
        <f>C16*'2.FoodPricesAndComposition'!P29</f>
        <v>0.63947096543497128</v>
      </c>
      <c r="O16" s="104">
        <f>C16*'2.FoodPricesAndComposition'!Q29</f>
        <v>2.0889384870875727</v>
      </c>
      <c r="P16" s="104">
        <f>C16*'2.FoodPricesAndComposition'!R29</f>
        <v>0</v>
      </c>
      <c r="Q16" s="104">
        <f>C16*'2.FoodPricesAndComposition'!S29</f>
        <v>64.799724497410423</v>
      </c>
      <c r="R16" s="104">
        <f>C16*'2.FoodPricesAndComposition'!T29</f>
        <v>4.9345842832731952</v>
      </c>
      <c r="S16" s="104">
        <f>C16*'2.FoodPricesAndComposition'!U29</f>
        <v>19.18412896304914</v>
      </c>
      <c r="T16" s="104">
        <f>C16*'2.FoodPricesAndComposition'!V29</f>
        <v>0.59683956773930658</v>
      </c>
      <c r="U16" s="104">
        <f>C16*'2.FoodPricesAndComposition'!W29</f>
        <v>6.1815526658713891</v>
      </c>
      <c r="V16" s="104">
        <f>C16*'2.FoodPricesAndComposition'!X29</f>
        <v>242.99896686528908</v>
      </c>
      <c r="W16" s="104">
        <f>C16*'2.FoodPricesAndComposition'!Y29</f>
        <v>707.68120174803494</v>
      </c>
      <c r="X16" s="104">
        <f>C16*'2.FoodPricesAndComposition'!Z29</f>
        <v>40.00956673738137</v>
      </c>
      <c r="Y16" s="104">
        <f>C16*'2.FoodPricesAndComposition'!AA29</f>
        <v>4.4976124568926314</v>
      </c>
      <c r="Z16" s="104">
        <f>C16*'2.FoodPricesAndComposition'!AB29</f>
        <v>12.789419308699426</v>
      </c>
      <c r="AA16" s="104">
        <f>C16*'2.FoodPricesAndComposition'!AC29</f>
        <v>820.65440564154653</v>
      </c>
      <c r="AB16" s="104">
        <f>C16*'2.FoodPricesAndComposition'!AD29</f>
        <v>18.970971974570816</v>
      </c>
      <c r="AC16">
        <v>25</v>
      </c>
    </row>
    <row r="17" spans="1:29" x14ac:dyDescent="0.25">
      <c r="A17" s="111" t="str">
        <f>'2.FoodPricesAndComposition'!A47</f>
        <v>Peanut butter, chunky, Stop &amp; Shop brand</v>
      </c>
      <c r="B17" s="97">
        <f>C17*'2.FoodPricesAndComposition'!F47</f>
        <v>0.15778554013888341</v>
      </c>
      <c r="C17" s="146">
        <v>0.87658633410490783</v>
      </c>
      <c r="D17" s="16" t="str">
        <f>'2.FoodPricesAndComposition'!D47</f>
        <v>2 tbsp</v>
      </c>
      <c r="E17" s="119">
        <f>'2.FoodPricesAndComposition'!F47</f>
        <v>0.18</v>
      </c>
      <c r="F17" s="104">
        <f>C17*'2.FoodPricesAndComposition'!H47</f>
        <v>166.55140347993247</v>
      </c>
      <c r="G17" s="104">
        <f>C17*'2.FoodPricesAndComposition'!I47</f>
        <v>6.8023099526540847</v>
      </c>
      <c r="H17" s="104">
        <f>C17*'2.FoodPricesAndComposition'!J47</f>
        <v>14.121805842430065</v>
      </c>
      <c r="I17" s="104">
        <f>C17*'2.FoodPricesAndComposition'!K47</f>
        <v>6.1010408853701588</v>
      </c>
      <c r="J17" s="104">
        <f>C17*'2.FoodPricesAndComposition'!L47</f>
        <v>0</v>
      </c>
      <c r="K17" s="104">
        <f>C17*'2.FoodPricesAndComposition'!M47</f>
        <v>0</v>
      </c>
      <c r="L17" s="104">
        <f>C17*'2.FoodPricesAndComposition'!N47</f>
        <v>0.11833915510416257</v>
      </c>
      <c r="M17" s="104">
        <f>C17*'2.FoodPricesAndComposition'!O47</f>
        <v>1.7794702582329627</v>
      </c>
      <c r="N17" s="104">
        <f>C17*'2.FoodPricesAndComposition'!P47</f>
        <v>2.9803935359566869E-2</v>
      </c>
      <c r="O17" s="104">
        <f>C17*'2.FoodPricesAndComposition'!Q47</f>
        <v>3.1557108027776677E-2</v>
      </c>
      <c r="P17" s="104">
        <f>C17*'2.FoodPricesAndComposition'!R47</f>
        <v>0</v>
      </c>
      <c r="Q17" s="104">
        <f>C17*'2.FoodPricesAndComposition'!S47</f>
        <v>26.034614122915762</v>
      </c>
      <c r="R17" s="104">
        <f>C17*'2.FoodPricesAndComposition'!T47</f>
        <v>3.8727584240754829</v>
      </c>
      <c r="S17" s="104">
        <f>C17*'2.FoodPricesAndComposition'!U47</f>
        <v>13.148795011573618</v>
      </c>
      <c r="T17" s="104">
        <f>C17*'2.FoodPricesAndComposition'!V47</f>
        <v>0.16304505814351286</v>
      </c>
      <c r="U17" s="104">
        <f>C17*'2.FoodPricesAndComposition'!W47</f>
        <v>0.53471766380399377</v>
      </c>
      <c r="V17" s="104">
        <f>C17*'2.FoodPricesAndComposition'!X47</f>
        <v>45.582489373455203</v>
      </c>
      <c r="W17" s="104">
        <f>C17*'2.FoodPricesAndComposition'!Y47</f>
        <v>90.288392412805507</v>
      </c>
      <c r="X17" s="104">
        <f>C17*'2.FoodPricesAndComposition'!Z47</f>
        <v>2.3229537853780058</v>
      </c>
      <c r="Y17" s="104">
        <f>C17*'2.FoodPricesAndComposition'!AA47</f>
        <v>0.78892770069441709</v>
      </c>
      <c r="Z17" s="104">
        <f>C17*'2.FoodPricesAndComposition'!AB47</f>
        <v>137.62405445447052</v>
      </c>
      <c r="AA17" s="104">
        <f>C17*'2.FoodPricesAndComposition'!AC47</f>
        <v>210.38072018517789</v>
      </c>
      <c r="AB17" s="104">
        <f>C17*'2.FoodPricesAndComposition'!AD47</f>
        <v>2.2615927419906621</v>
      </c>
      <c r="AC17">
        <v>43</v>
      </c>
    </row>
    <row r="18" spans="1:29" x14ac:dyDescent="0.25">
      <c r="A18" s="111" t="str">
        <f>'2.FoodPricesAndComposition'!A67</f>
        <v>Soy milk, Nature's Promise brand</v>
      </c>
      <c r="B18" s="97">
        <f>C18*'2.FoodPricesAndComposition'!F67</f>
        <v>0.26154073430671959</v>
      </c>
      <c r="C18" s="146">
        <v>0.70686684947762046</v>
      </c>
      <c r="D18" s="16" t="str">
        <f>'2.FoodPricesAndComposition'!D67</f>
        <v>1 cup</v>
      </c>
      <c r="E18" s="119">
        <f>'2.FoodPricesAndComposition'!F67</f>
        <v>0.37</v>
      </c>
      <c r="F18" s="104">
        <f>C18*'2.FoodPricesAndComposition'!H67</f>
        <v>63.618016452985842</v>
      </c>
      <c r="G18" s="104">
        <f>C18*'2.FoodPricesAndComposition'!I67</f>
        <v>4.3118877818134846</v>
      </c>
      <c r="H18" s="104">
        <f>C18*'2.FoodPricesAndComposition'!J67</f>
        <v>3.0395274527537679</v>
      </c>
      <c r="I18" s="104">
        <f>C18*'2.FoodPricesAndComposition'!K67</f>
        <v>4.6582525380575186</v>
      </c>
      <c r="J18" s="104">
        <f>C18*'2.FoodPricesAndComposition'!L67</f>
        <v>137.83903564813599</v>
      </c>
      <c r="K18" s="104">
        <f>C18*'2.FoodPricesAndComposition'!M67</f>
        <v>0</v>
      </c>
      <c r="L18" s="104">
        <f>C18*'2.FoodPricesAndComposition'!N67</f>
        <v>5.5842481108732016E-2</v>
      </c>
      <c r="M18" s="104">
        <f>C18*'2.FoodPricesAndComposition'!O67</f>
        <v>0</v>
      </c>
      <c r="N18" s="104">
        <f>C18*'2.FoodPricesAndComposition'!P67</f>
        <v>6.856608439932918E-2</v>
      </c>
      <c r="O18" s="104">
        <f>C18*'2.FoodPricesAndComposition'!Q67</f>
        <v>0.51389219957023002</v>
      </c>
      <c r="P18" s="104">
        <f>C18*'2.FoodPricesAndComposition'!R67</f>
        <v>2.0640512004746516</v>
      </c>
      <c r="Q18" s="104">
        <f>C18*'2.FoodPricesAndComposition'!S67</f>
        <v>24.811026416664479</v>
      </c>
      <c r="R18" s="104">
        <f>C18*'2.FoodPricesAndComposition'!T67</f>
        <v>0.20640512004746517</v>
      </c>
      <c r="S18" s="104">
        <f>C18*'2.FoodPricesAndComposition'!U67</f>
        <v>240.33472882239096</v>
      </c>
      <c r="T18" s="104">
        <f>C18*'2.FoodPricesAndComposition'!V67</f>
        <v>0.14914890523977792</v>
      </c>
      <c r="U18" s="104">
        <f>C18*'2.FoodPricesAndComposition'!W67</f>
        <v>0.57256214807687256</v>
      </c>
      <c r="V18" s="104">
        <f>C18*'2.FoodPricesAndComposition'!X67</f>
        <v>26.860940280149578</v>
      </c>
      <c r="W18" s="104">
        <f>C18*'2.FoodPricesAndComposition'!Y67</f>
        <v>71.393551797239667</v>
      </c>
      <c r="X18" s="104">
        <f>C18*'2.FoodPricesAndComposition'!Z67</f>
        <v>0</v>
      </c>
      <c r="Y18" s="104">
        <f>C18*'2.FoodPricesAndComposition'!AA67</f>
        <v>0.40291410420224361</v>
      </c>
      <c r="Z18" s="104">
        <f>C18*'2.FoodPricesAndComposition'!AB67</f>
        <v>60.79054905507536</v>
      </c>
      <c r="AA18" s="104">
        <f>C18*'2.FoodPricesAndComposition'!AC67</f>
        <v>183.0785140147037</v>
      </c>
      <c r="AB18" s="104">
        <f>C18*'2.FoodPricesAndComposition'!AD67</f>
        <v>0</v>
      </c>
      <c r="AC18">
        <v>63</v>
      </c>
    </row>
    <row r="19" spans="1:29" x14ac:dyDescent="0.25">
      <c r="A19" s="111" t="str">
        <f>'2.FoodPricesAndComposition'!A65</f>
        <v>Almond milk, Nature's Promise brand</v>
      </c>
      <c r="B19" s="97">
        <f>C19*'2.FoodPricesAndComposition'!F65</f>
        <v>0.24684005024604691</v>
      </c>
      <c r="C19" s="146">
        <v>0.68566680623901921</v>
      </c>
      <c r="D19" s="16" t="str">
        <f>'2.FoodPricesAndComposition'!D65</f>
        <v>1 cup</v>
      </c>
      <c r="E19" s="119">
        <f>'2.FoodPricesAndComposition'!F65</f>
        <v>0.36</v>
      </c>
      <c r="F19" s="104">
        <f>C19*'2.FoodPricesAndComposition'!H65</f>
        <v>20.570004187170575</v>
      </c>
      <c r="G19" s="104">
        <f>C19*'2.FoodPricesAndComposition'!I65</f>
        <v>0.54853344499121537</v>
      </c>
      <c r="H19" s="104">
        <f>C19*'2.FoodPricesAndComposition'!J65</f>
        <v>1.3164802679789169</v>
      </c>
      <c r="I19" s="104">
        <f>C19*'2.FoodPricesAndComposition'!K65</f>
        <v>1.7964470323462305</v>
      </c>
      <c r="J19" s="104">
        <f>C19*'2.FoodPricesAndComposition'!L65</f>
        <v>0</v>
      </c>
      <c r="K19" s="104">
        <f>C19*'2.FoodPricesAndComposition'!M65</f>
        <v>0</v>
      </c>
      <c r="L19" s="104">
        <f>C19*'2.FoodPricesAndComposition'!N65</f>
        <v>0</v>
      </c>
      <c r="M19" s="104">
        <f>C19*'2.FoodPricesAndComposition'!O65</f>
        <v>8.6805417669859839</v>
      </c>
      <c r="N19" s="104">
        <f>C19*'2.FoodPricesAndComposition'!P65</f>
        <v>0</v>
      </c>
      <c r="O19" s="104">
        <f>C19*'2.FoodPricesAndComposition'!Q65</f>
        <v>1.3713336124780385E-2</v>
      </c>
      <c r="P19" s="104">
        <f>C19*'2.FoodPricesAndComposition'!R65</f>
        <v>0</v>
      </c>
      <c r="Q19" s="104">
        <f>C19*'2.FoodPricesAndComposition'!S65</f>
        <v>1.3713336124780384</v>
      </c>
      <c r="R19" s="104">
        <f>C19*'2.FoodPricesAndComposition'!T65</f>
        <v>9.5993352873462695E-2</v>
      </c>
      <c r="S19" s="104">
        <f>C19*'2.FoodPricesAndComposition'!U65</f>
        <v>252.32538469595906</v>
      </c>
      <c r="T19" s="104">
        <f>C19*'2.FoodPricesAndComposition'!V65</f>
        <v>2.7426672249560771E-2</v>
      </c>
      <c r="U19" s="104">
        <f>C19*'2.FoodPricesAndComposition'!W65</f>
        <v>0.38397341149385078</v>
      </c>
      <c r="V19" s="104">
        <f>C19*'2.FoodPricesAndComposition'!X65</f>
        <v>8.2280016748682314</v>
      </c>
      <c r="W19" s="104">
        <f>C19*'2.FoodPricesAndComposition'!Y65</f>
        <v>12.342002512302345</v>
      </c>
      <c r="X19" s="104">
        <f>C19*'2.FoodPricesAndComposition'!Z65</f>
        <v>0.13713336124780384</v>
      </c>
      <c r="Y19" s="104">
        <f>C19*'2.FoodPricesAndComposition'!AA65</f>
        <v>8.2280016748682308E-2</v>
      </c>
      <c r="Z19" s="104">
        <f>C19*'2.FoodPricesAndComposition'!AB65</f>
        <v>98.736020098418763</v>
      </c>
      <c r="AA19" s="104">
        <f>C19*'2.FoodPricesAndComposition'!AC65</f>
        <v>91.879352036028578</v>
      </c>
      <c r="AB19" s="104">
        <f>C19*'2.FoodPricesAndComposition'!AD65</f>
        <v>0.27426672249560768</v>
      </c>
      <c r="AC19">
        <v>61</v>
      </c>
    </row>
    <row r="20" spans="1:29" x14ac:dyDescent="0.25">
      <c r="A20" s="111" t="str">
        <f>'2.FoodPricesAndComposition'!A68</f>
        <v xml:space="preserve">Orange Juice, 100% Pure Not From Concentrate, Stop &amp; Shop </v>
      </c>
      <c r="B20" s="97">
        <f>C20*'2.FoodPricesAndComposition'!F68</f>
        <v>0.28050888044809463</v>
      </c>
      <c r="C20" s="146">
        <v>0.56101776089618927</v>
      </c>
      <c r="D20" s="16" t="str">
        <f>'2.FoodPricesAndComposition'!D68</f>
        <v xml:space="preserve">8 fl oz </v>
      </c>
      <c r="E20" s="119">
        <f>'2.FoodPricesAndComposition'!F68</f>
        <v>0.5</v>
      </c>
      <c r="F20" s="104">
        <f>C20*'2.FoodPricesAndComposition'!H68</f>
        <v>61.711953698580821</v>
      </c>
      <c r="G20" s="104">
        <f>C20*'2.FoodPricesAndComposition'!I68</f>
        <v>0.9593403711324836</v>
      </c>
      <c r="H20" s="104">
        <f>C20*'2.FoodPricesAndComposition'!J68</f>
        <v>0.27489870283913276</v>
      </c>
      <c r="I20" s="104">
        <f>C20*'2.FoodPricesAndComposition'!K68</f>
        <v>14.261071481981132</v>
      </c>
      <c r="J20" s="104">
        <f>C20*'2.FoodPricesAndComposition'!L68</f>
        <v>13.464426261508542</v>
      </c>
      <c r="K20" s="104">
        <f>C20*'2.FoodPricesAndComposition'!M68</f>
        <v>68.567590736732257</v>
      </c>
      <c r="L20" s="104">
        <f>C20*'2.FoodPricesAndComposition'!N68</f>
        <v>5.4979740567826549E-2</v>
      </c>
      <c r="M20" s="104">
        <f>C20*'2.FoodPricesAndComposition'!O68</f>
        <v>5.6101776089618929E-2</v>
      </c>
      <c r="N20" s="104">
        <f>C20*'2.FoodPricesAndComposition'!P68</f>
        <v>0.12342390739716164</v>
      </c>
      <c r="O20" s="104">
        <f>C20*'2.FoodPricesAndComposition'!Q68</f>
        <v>4.0954296545421813E-2</v>
      </c>
      <c r="P20" s="104">
        <f>C20*'2.FoodPricesAndComposition'!R68</f>
        <v>0</v>
      </c>
      <c r="Q20" s="104">
        <f>C20*'2.FoodPricesAndComposition'!S68</f>
        <v>41.12260187369067</v>
      </c>
      <c r="R20" s="104">
        <f>C20*'2.FoodPricesAndComposition'!T68</f>
        <v>0.54867537015647305</v>
      </c>
      <c r="S20" s="104">
        <f>C20*'2.FoodPricesAndComposition'!U68</f>
        <v>15.147479544197111</v>
      </c>
      <c r="T20" s="104">
        <f>C20*'2.FoodPricesAndComposition'!V68</f>
        <v>6.0589918176788438E-2</v>
      </c>
      <c r="U20" s="104">
        <f>C20*'2.FoodPricesAndComposition'!W68</f>
        <v>0.27489870283913276</v>
      </c>
      <c r="V20" s="104">
        <f>C20*'2.FoodPricesAndComposition'!X68</f>
        <v>15.147479544197111</v>
      </c>
      <c r="W20" s="104">
        <f>C20*'2.FoodPricesAndComposition'!Y68</f>
        <v>23.562745957639947</v>
      </c>
      <c r="X20" s="104">
        <f>C20*'2.FoodPricesAndComposition'!Z68</f>
        <v>0.13464426261508541</v>
      </c>
      <c r="Y20" s="104">
        <f>C20*'2.FoodPricesAndComposition'!AA68</f>
        <v>6.7322131307542707E-2</v>
      </c>
      <c r="Z20" s="104">
        <f>C20*'2.FoodPricesAndComposition'!AB68</f>
        <v>1.1220355217923785</v>
      </c>
      <c r="AA20" s="104">
        <f>C20*'2.FoodPricesAndComposition'!AC68</f>
        <v>274.33768507823658</v>
      </c>
      <c r="AB20" s="104">
        <f>C20*'2.FoodPricesAndComposition'!AD68</f>
        <v>0.27489870283913276</v>
      </c>
      <c r="AC20">
        <v>64</v>
      </c>
    </row>
    <row r="21" spans="1:29" x14ac:dyDescent="0.25">
      <c r="A21" s="111" t="str">
        <f>'2.FoodPricesAndComposition'!A36</f>
        <v>Potatoes, sweet</v>
      </c>
      <c r="B21" s="97">
        <f>C21*'2.FoodPricesAndComposition'!F36</f>
        <v>9.9145397457458984E-2</v>
      </c>
      <c r="C21" s="146">
        <v>0.55080776365254991</v>
      </c>
      <c r="D21" s="16" t="str">
        <f>'2.FoodPricesAndComposition'!D36</f>
        <v>1 potato</v>
      </c>
      <c r="E21" s="119">
        <f>'2.FoodPricesAndComposition'!F36</f>
        <v>0.18</v>
      </c>
      <c r="F21" s="104">
        <f>C21*'2.FoodPricesAndComposition'!H36</f>
        <v>61.69046952908559</v>
      </c>
      <c r="G21" s="104">
        <f>C21*'2.FoodPricesAndComposition'!I36</f>
        <v>1.1236478378512018</v>
      </c>
      <c r="H21" s="104">
        <f>C21*'2.FoodPricesAndComposition'!J36</f>
        <v>3.8556543455678501E-2</v>
      </c>
      <c r="I21" s="104">
        <f>C21*'2.FoodPricesAndComposition'!K36</f>
        <v>14.376082631331553</v>
      </c>
      <c r="J21" s="104">
        <f>C21*'2.FoodPricesAndComposition'!L36</f>
        <v>507.84475808765103</v>
      </c>
      <c r="K21" s="104">
        <f>C21*'2.FoodPricesAndComposition'!M36</f>
        <v>1.7185202225959557</v>
      </c>
      <c r="L21" s="104">
        <f>C21*'2.FoodPricesAndComposition'!N36</f>
        <v>0.14981971171349359</v>
      </c>
      <c r="M21" s="104">
        <f>C21*'2.FoodPricesAndComposition'!O36</f>
        <v>0.18727463964186697</v>
      </c>
      <c r="N21" s="104">
        <f>C21*'2.FoodPricesAndComposition'!P36</f>
        <v>5.5631584128907542E-2</v>
      </c>
      <c r="O21" s="104">
        <f>C21*'2.FoodPricesAndComposition'!Q36</f>
        <v>4.3513813328551441E-2</v>
      </c>
      <c r="P21" s="104">
        <f>C21*'2.FoodPricesAndComposition'!R36</f>
        <v>0</v>
      </c>
      <c r="Q21" s="104">
        <f>C21*'2.FoodPricesAndComposition'!S36</f>
        <v>7.8765510202314637</v>
      </c>
      <c r="R21" s="104">
        <f>C21*'2.FoodPricesAndComposition'!T36</f>
        <v>0.39878482088444611</v>
      </c>
      <c r="S21" s="104">
        <f>C21*'2.FoodPricesAndComposition'!U36</f>
        <v>21.481502782449446</v>
      </c>
      <c r="T21" s="104">
        <f>C21*'2.FoodPricesAndComposition'!V36</f>
        <v>0.10795832167589979</v>
      </c>
      <c r="U21" s="104">
        <f>C21*'2.FoodPricesAndComposition'!W36</f>
        <v>0.43513813328551443</v>
      </c>
      <c r="V21" s="104">
        <f>C21*'2.FoodPricesAndComposition'!X36</f>
        <v>18.176656200534147</v>
      </c>
      <c r="W21" s="104">
        <f>C21*'2.FoodPricesAndComposition'!Y36</f>
        <v>33.654354359170803</v>
      </c>
      <c r="X21" s="104">
        <f>C21*'2.FoodPricesAndComposition'!Z36</f>
        <v>0.42963005564898893</v>
      </c>
      <c r="Y21" s="104">
        <f>C21*'2.FoodPricesAndComposition'!AA36</f>
        <v>0.21481502782449446</v>
      </c>
      <c r="Z21" s="104">
        <f>C21*'2.FoodPricesAndComposition'!AB36</f>
        <v>39.658158982983593</v>
      </c>
      <c r="AA21" s="104">
        <f>C21*'2.FoodPricesAndComposition'!AC36</f>
        <v>241.25380047981685</v>
      </c>
      <c r="AB21" s="104">
        <f>C21*'2.FoodPricesAndComposition'!AD36</f>
        <v>2.1481502782449446</v>
      </c>
      <c r="AC21">
        <v>32</v>
      </c>
    </row>
    <row r="22" spans="1:29" x14ac:dyDescent="0.25">
      <c r="A22" s="111" t="str">
        <f>'2.FoodPricesAndComposition'!A35</f>
        <v>Potatoes, russet</v>
      </c>
      <c r="B22" s="97">
        <f>C22*'2.FoodPricesAndComposition'!F35</f>
        <v>7.6402490329521969E-2</v>
      </c>
      <c r="C22" s="146">
        <v>0.33218474056313896</v>
      </c>
      <c r="D22" s="16" t="str">
        <f>'2.FoodPricesAndComposition'!D35</f>
        <v xml:space="preserve">1 med </v>
      </c>
      <c r="E22" s="119">
        <f>'2.FoodPricesAndComposition'!F35</f>
        <v>0.23</v>
      </c>
      <c r="F22" s="104">
        <f>C22*'2.FoodPricesAndComposition'!H35</f>
        <v>55.807036414607346</v>
      </c>
      <c r="G22" s="104">
        <f>C22*'2.FoodPricesAndComposition'!I35</f>
        <v>1.5147624169679135</v>
      </c>
      <c r="H22" s="104">
        <f>C22*'2.FoodPricesAndComposition'!J35</f>
        <v>5.6471405895733628E-2</v>
      </c>
      <c r="I22" s="104">
        <f>C22*'2.FoodPricesAndComposition'!K35</f>
        <v>12.822330985737164</v>
      </c>
      <c r="J22" s="104">
        <f>C22*'2.FoodPricesAndComposition'!L35</f>
        <v>0</v>
      </c>
      <c r="K22" s="104">
        <f>C22*'2.FoodPricesAndComposition'!M35</f>
        <v>4.019435360813981</v>
      </c>
      <c r="L22" s="104">
        <f>C22*'2.FoodPricesAndComposition'!N35</f>
        <v>0.24415578431390714</v>
      </c>
      <c r="M22" s="104">
        <f>C22*'2.FoodPricesAndComposition'!O35</f>
        <v>6.6436948112627795E-3</v>
      </c>
      <c r="N22" s="104">
        <f>C22*'2.FoodPricesAndComposition'!P35</f>
        <v>5.8132329598549311E-2</v>
      </c>
      <c r="O22" s="104">
        <f>C22*'2.FoodPricesAndComposition'!Q35</f>
        <v>2.3252931839419729E-2</v>
      </c>
      <c r="P22" s="104">
        <f>C22*'2.FoodPricesAndComposition'!R35</f>
        <v>0</v>
      </c>
      <c r="Q22" s="104">
        <f>C22*'2.FoodPricesAndComposition'!S35</f>
        <v>9.9655422168941694</v>
      </c>
      <c r="R22" s="104">
        <f>C22*'2.FoodPricesAndComposition'!T35</f>
        <v>0.73080642923890582</v>
      </c>
      <c r="S22" s="104">
        <f>C22*'2.FoodPricesAndComposition'!U35</f>
        <v>9.3011727357678904</v>
      </c>
      <c r="T22" s="104">
        <f>C22*'2.FoodPricesAndComposition'!V35</f>
        <v>7.2748458183327439E-2</v>
      </c>
      <c r="U22" s="104">
        <f>C22*'2.FoodPricesAndComposition'!W35</f>
        <v>0.60789807523054429</v>
      </c>
      <c r="V22" s="104">
        <f>C22*'2.FoodPricesAndComposition'!X35</f>
        <v>16.277052287593808</v>
      </c>
      <c r="W22" s="104">
        <f>C22*'2.FoodPricesAndComposition'!Y35</f>
        <v>38.865614645887256</v>
      </c>
      <c r="X22" s="104">
        <f>C22*'2.FoodPricesAndComposition'!Z35</f>
        <v>0.28302139895979439</v>
      </c>
      <c r="Y22" s="104">
        <f>C22*'2.FoodPricesAndComposition'!AA35</f>
        <v>0.20595453914914616</v>
      </c>
      <c r="Z22" s="104">
        <f>C22*'2.FoodPricesAndComposition'!AB35</f>
        <v>3.6540321461945284</v>
      </c>
      <c r="AA22" s="104">
        <f>C22*'2.FoodPricesAndComposition'!AC35</f>
        <v>294.9800496200674</v>
      </c>
      <c r="AB22" s="104">
        <f>C22*'2.FoodPricesAndComposition'!AD35</f>
        <v>0.92015173135989492</v>
      </c>
      <c r="AC22">
        <v>31</v>
      </c>
    </row>
    <row r="23" spans="1:29" x14ac:dyDescent="0.25">
      <c r="A23" s="111" t="str">
        <f>'2.FoodPricesAndComposition'!A61</f>
        <v>Milk, fat-free, fortified, Stop &amp; Shop brand</v>
      </c>
      <c r="B23" s="97">
        <f>C23*'2.FoodPricesAndComposition'!F61</f>
        <v>7.6121329197585144E-2</v>
      </c>
      <c r="C23" s="146">
        <v>0.25373776399195047</v>
      </c>
      <c r="D23" s="16" t="str">
        <f>'2.FoodPricesAndComposition'!D61</f>
        <v>1 cup</v>
      </c>
      <c r="E23" s="119">
        <f>'2.FoodPricesAndComposition'!F61</f>
        <v>0.3</v>
      </c>
      <c r="F23" s="104">
        <f>C23*'2.FoodPricesAndComposition'!H61</f>
        <v>22.836398759275543</v>
      </c>
      <c r="G23" s="104">
        <f>C23*'2.FoodPricesAndComposition'!I61</f>
        <v>2.2633408548081984</v>
      </c>
      <c r="H23" s="104">
        <f>C23*'2.FoodPricesAndComposition'!J61</f>
        <v>5.3284930438309598E-2</v>
      </c>
      <c r="I23" s="104">
        <f>C23*'2.FoodPricesAndComposition'!K61</f>
        <v>3.3315768412143099</v>
      </c>
      <c r="J23" s="104">
        <f>C23*'2.FoodPricesAndComposition'!L61</f>
        <v>40.851780002704025</v>
      </c>
      <c r="K23" s="104">
        <f>C23*'2.FoodPricesAndComposition'!M61</f>
        <v>0</v>
      </c>
      <c r="L23" s="104">
        <f>C23*'2.FoodPricesAndComposition'!N61</f>
        <v>2.4866300871211146E-2</v>
      </c>
      <c r="M23" s="104">
        <f>C23*'2.FoodPricesAndComposition'!O61</f>
        <v>7.6121329197585139E-3</v>
      </c>
      <c r="N23" s="104">
        <f>C23*'2.FoodPricesAndComposition'!P61</f>
        <v>3.0194793915042106E-2</v>
      </c>
      <c r="O23" s="104">
        <f>C23*'2.FoodPricesAndComposition'!Q61</f>
        <v>0.12230160224412012</v>
      </c>
      <c r="P23" s="104">
        <f>C23*'2.FoodPricesAndComposition'!R61</f>
        <v>0.33594879952534246</v>
      </c>
      <c r="Q23" s="104">
        <f>C23*'2.FoodPricesAndComposition'!S61</f>
        <v>3.349338484693746</v>
      </c>
      <c r="R23" s="104">
        <f>C23*'2.FoodPricesAndComposition'!T61</f>
        <v>6.3180703233995661E-2</v>
      </c>
      <c r="S23" s="104">
        <f>C23*'2.FoodPricesAndComposition'!U61</f>
        <v>81.9572977694</v>
      </c>
      <c r="T23" s="104">
        <f>C23*'2.FoodPricesAndComposition'!V61</f>
        <v>8.6270839757263164E-3</v>
      </c>
      <c r="U23" s="104">
        <f>C23*'2.FoodPricesAndComposition'!W61</f>
        <v>2.0299021119356039E-2</v>
      </c>
      <c r="V23" s="104">
        <f>C23*'2.FoodPricesAndComposition'!X61</f>
        <v>7.3583951557665639</v>
      </c>
      <c r="W23" s="104">
        <f>C23*'2.FoodPricesAndComposition'!Y61</f>
        <v>67.747982985850783</v>
      </c>
      <c r="X23" s="104">
        <f>C23*'2.FoodPricesAndComposition'!Z61</f>
        <v>2.0831870423739134</v>
      </c>
      <c r="Y23" s="104">
        <f>C23*'2.FoodPricesAndComposition'!AA61</f>
        <v>0.28164891803106507</v>
      </c>
      <c r="Z23" s="104">
        <f>C23*'2.FoodPricesAndComposition'!AB61</f>
        <v>28.164891803106503</v>
      </c>
      <c r="AA23" s="104">
        <f>C23*'2.FoodPricesAndComposition'!AC61</f>
        <v>104.79369652867554</v>
      </c>
      <c r="AB23" s="104">
        <f>C23*'2.FoodPricesAndComposition'!AD61</f>
        <v>0</v>
      </c>
      <c r="AC23">
        <v>57</v>
      </c>
    </row>
    <row r="24" spans="1:29" x14ac:dyDescent="0.25">
      <c r="A24" s="111" t="str">
        <f>'2.FoodPricesAndComposition'!A44</f>
        <v>Beans, black, canned, Goya Foods brand</v>
      </c>
      <c r="B24" s="97">
        <f>C24*'2.FoodPricesAndComposition'!F44</f>
        <v>6.476770071213335E-2</v>
      </c>
      <c r="C24" s="146">
        <v>0.17991027975592599</v>
      </c>
      <c r="D24" s="16" t="str">
        <f>'2.FoodPricesAndComposition'!D44</f>
        <v>0.5 cup</v>
      </c>
      <c r="E24" s="119">
        <f>'2.FoodPricesAndComposition'!F44</f>
        <v>0.36</v>
      </c>
      <c r="F24" s="104">
        <f>C24*'2.FoodPricesAndComposition'!H44</f>
        <v>23.38833636827038</v>
      </c>
      <c r="G24" s="104">
        <f>C24*'2.FoodPricesAndComposition'!I44</f>
        <v>1.5490275086985228</v>
      </c>
      <c r="H24" s="104">
        <f>C24*'2.FoodPricesAndComposition'!J44</f>
        <v>7.376321469992965E-2</v>
      </c>
      <c r="I24" s="104">
        <f>C24*'2.FoodPricesAndComposition'!K44</f>
        <v>4.2566772190252093</v>
      </c>
      <c r="J24" s="104">
        <f>C24*'2.FoodPricesAndComposition'!L44</f>
        <v>0</v>
      </c>
      <c r="K24" s="104">
        <f>C24*'2.FoodPricesAndComposition'!M44</f>
        <v>0.69445367985787432</v>
      </c>
      <c r="L24" s="104">
        <f>C24*'2.FoodPricesAndComposition'!N44</f>
        <v>1.4212912100718154E-2</v>
      </c>
      <c r="M24" s="104">
        <f>C24*'2.FoodPricesAndComposition'!O44</f>
        <v>0</v>
      </c>
      <c r="N24" s="104">
        <f>C24*'2.FoodPricesAndComposition'!P44</f>
        <v>3.5982055951185199E-2</v>
      </c>
      <c r="O24" s="104">
        <f>C24*'2.FoodPricesAndComposition'!Q44</f>
        <v>3.0764657838263348E-2</v>
      </c>
      <c r="P24" s="104">
        <f>C24*'2.FoodPricesAndComposition'!R44</f>
        <v>0</v>
      </c>
      <c r="Q24" s="104">
        <f>C24*'2.FoodPricesAndComposition'!S44</f>
        <v>15.670185366741153</v>
      </c>
      <c r="R24" s="104">
        <f>C24*'2.FoodPricesAndComposition'!T44</f>
        <v>0.15940050786375043</v>
      </c>
      <c r="S24" s="104">
        <f>C24*'2.FoodPricesAndComposition'!U44</f>
        <v>8.9955139877963006</v>
      </c>
      <c r="T24" s="104">
        <f>C24*'2.FoodPricesAndComposition'!V44</f>
        <v>4.9295416653123723E-2</v>
      </c>
      <c r="U24" s="104">
        <f>C24*'2.FoodPricesAndComposition'!W44</f>
        <v>0.48755685813855942</v>
      </c>
      <c r="V24" s="104">
        <f>C24*'2.FoodPricesAndComposition'!X44</f>
        <v>8.9955139877963006</v>
      </c>
      <c r="W24" s="104">
        <f>C24*'2.FoodPricesAndComposition'!Y44</f>
        <v>27.706183082412604</v>
      </c>
      <c r="X24" s="104">
        <f>C24*'2.FoodPricesAndComposition'!Z44</f>
        <v>0.33463312034602238</v>
      </c>
      <c r="Y24" s="104">
        <f>C24*'2.FoodPricesAndComposition'!AA44</f>
        <v>0.13853091541206303</v>
      </c>
      <c r="Z24" s="104">
        <f>C24*'2.FoodPricesAndComposition'!AB44</f>
        <v>98.770743586003377</v>
      </c>
      <c r="AA24" s="104">
        <f>C24*'2.FoodPricesAndComposition'!AC44</f>
        <v>79.160523092607434</v>
      </c>
      <c r="AB24" s="104">
        <f>C24*'2.FoodPricesAndComposition'!AD44</f>
        <v>1.7739153583934302</v>
      </c>
      <c r="AC24">
        <v>40</v>
      </c>
    </row>
    <row r="25" spans="1:29" x14ac:dyDescent="0.25">
      <c r="A25" s="111" t="str">
        <f>'2.FoodPricesAndComposition'!A5</f>
        <v xml:space="preserve">Apples, gala </v>
      </c>
      <c r="B25" s="97">
        <f>C25*'2.FoodPricesAndComposition'!F5</f>
        <v>0</v>
      </c>
      <c r="C25" s="146">
        <v>0</v>
      </c>
      <c r="D25" s="16" t="str">
        <f>'2.FoodPricesAndComposition'!D5</f>
        <v>1 apple</v>
      </c>
      <c r="E25" s="119">
        <f>'2.FoodPricesAndComposition'!F5</f>
        <v>0.86</v>
      </c>
      <c r="F25" s="104">
        <f>C25*'2.FoodPricesAndComposition'!H5</f>
        <v>0</v>
      </c>
      <c r="G25" s="104">
        <f>C25*'2.FoodPricesAndComposition'!I5</f>
        <v>0</v>
      </c>
      <c r="H25" s="104">
        <f>C25*'2.FoodPricesAndComposition'!J5</f>
        <v>0</v>
      </c>
      <c r="I25" s="104">
        <f>C25*'2.FoodPricesAndComposition'!K5</f>
        <v>0</v>
      </c>
      <c r="J25" s="104">
        <f>C25*'2.FoodPricesAndComposition'!L5</f>
        <v>0</v>
      </c>
      <c r="K25" s="104">
        <f>C25*'2.FoodPricesAndComposition'!M5</f>
        <v>0</v>
      </c>
      <c r="L25" s="104">
        <f>C25*'2.FoodPricesAndComposition'!N5</f>
        <v>0</v>
      </c>
      <c r="M25" s="104">
        <f>C25*'2.FoodPricesAndComposition'!O5</f>
        <v>0</v>
      </c>
      <c r="N25" s="104">
        <f>C25*'2.FoodPricesAndComposition'!P5</f>
        <v>0</v>
      </c>
      <c r="O25" s="104">
        <f>C25*'2.FoodPricesAndComposition'!Q5</f>
        <v>0</v>
      </c>
      <c r="P25" s="104">
        <f>C25*'2.FoodPricesAndComposition'!R5</f>
        <v>0</v>
      </c>
      <c r="Q25" s="104">
        <f>C25*'2.FoodPricesAndComposition'!S5</f>
        <v>0</v>
      </c>
      <c r="R25" s="104">
        <f>C25*'2.FoodPricesAndComposition'!T5</f>
        <v>0</v>
      </c>
      <c r="S25" s="104">
        <f>C25*'2.FoodPricesAndComposition'!U5</f>
        <v>0</v>
      </c>
      <c r="T25" s="104">
        <f>C25*'2.FoodPricesAndComposition'!V5</f>
        <v>0</v>
      </c>
      <c r="U25" s="104">
        <f>C25*'2.FoodPricesAndComposition'!W5</f>
        <v>0</v>
      </c>
      <c r="V25" s="104">
        <f>C25*'2.FoodPricesAndComposition'!X5</f>
        <v>0</v>
      </c>
      <c r="W25" s="104">
        <f>C25*'2.FoodPricesAndComposition'!Y5</f>
        <v>0</v>
      </c>
      <c r="X25" s="104">
        <f>C25*'2.FoodPricesAndComposition'!Z5</f>
        <v>0</v>
      </c>
      <c r="Y25" s="104">
        <f>C25*'2.FoodPricesAndComposition'!AA5</f>
        <v>0</v>
      </c>
      <c r="Z25" s="104">
        <f>C25*'2.FoodPricesAndComposition'!AB5</f>
        <v>0</v>
      </c>
      <c r="AA25" s="104">
        <f>C25*'2.FoodPricesAndComposition'!AC5</f>
        <v>0</v>
      </c>
      <c r="AB25" s="104">
        <f>C25*'2.FoodPricesAndComposition'!AD5</f>
        <v>0</v>
      </c>
      <c r="AC25">
        <v>1</v>
      </c>
    </row>
    <row r="26" spans="1:29" x14ac:dyDescent="0.25">
      <c r="A26" s="111" t="str">
        <f>'2.FoodPricesAndComposition'!A6</f>
        <v>Bananas, yellow</v>
      </c>
      <c r="B26" s="97">
        <f>C26*'2.FoodPricesAndComposition'!F6</f>
        <v>0</v>
      </c>
      <c r="C26" s="146">
        <v>0</v>
      </c>
      <c r="D26" s="16" t="str">
        <f>'2.FoodPricesAndComposition'!D6</f>
        <v xml:space="preserve">1 banana </v>
      </c>
      <c r="E26" s="119">
        <f>'2.FoodPricesAndComposition'!F6</f>
        <v>0.36</v>
      </c>
      <c r="F26" s="104">
        <f>C26*'2.FoodPricesAndComposition'!H6</f>
        <v>0</v>
      </c>
      <c r="G26" s="104">
        <f>C26*'2.FoodPricesAndComposition'!I6</f>
        <v>0</v>
      </c>
      <c r="H26" s="104">
        <f>C26*'2.FoodPricesAndComposition'!J6</f>
        <v>0</v>
      </c>
      <c r="I26" s="104">
        <f>C26*'2.FoodPricesAndComposition'!K6</f>
        <v>0</v>
      </c>
      <c r="J26" s="104">
        <f>C26*'2.FoodPricesAndComposition'!L6</f>
        <v>0</v>
      </c>
      <c r="K26" s="104">
        <f>C26*'2.FoodPricesAndComposition'!M6</f>
        <v>0</v>
      </c>
      <c r="L26" s="104">
        <f>C26*'2.FoodPricesAndComposition'!N6</f>
        <v>0</v>
      </c>
      <c r="M26" s="104">
        <f>C26*'2.FoodPricesAndComposition'!O6</f>
        <v>0</v>
      </c>
      <c r="N26" s="104">
        <f>C26*'2.FoodPricesAndComposition'!P6</f>
        <v>0</v>
      </c>
      <c r="O26" s="104">
        <f>C26*'2.FoodPricesAndComposition'!Q6</f>
        <v>0</v>
      </c>
      <c r="P26" s="104">
        <f>C26*'2.FoodPricesAndComposition'!R6</f>
        <v>0</v>
      </c>
      <c r="Q26" s="104">
        <f>C26*'2.FoodPricesAndComposition'!S6</f>
        <v>0</v>
      </c>
      <c r="R26" s="104">
        <f>C26*'2.FoodPricesAndComposition'!T6</f>
        <v>0</v>
      </c>
      <c r="S26" s="104">
        <f>C26*'2.FoodPricesAndComposition'!U6</f>
        <v>0</v>
      </c>
      <c r="T26" s="104">
        <f>C26*'2.FoodPricesAndComposition'!V6</f>
        <v>0</v>
      </c>
      <c r="U26" s="104">
        <f>C26*'2.FoodPricesAndComposition'!W6</f>
        <v>0</v>
      </c>
      <c r="V26" s="104">
        <f>C26*'2.FoodPricesAndComposition'!X6</f>
        <v>0</v>
      </c>
      <c r="W26" s="104">
        <f>C26*'2.FoodPricesAndComposition'!Y6</f>
        <v>0</v>
      </c>
      <c r="X26" s="104">
        <f>C26*'2.FoodPricesAndComposition'!Z6</f>
        <v>0</v>
      </c>
      <c r="Y26" s="104">
        <f>C26*'2.FoodPricesAndComposition'!AA6</f>
        <v>0</v>
      </c>
      <c r="Z26" s="104">
        <f>C26*'2.FoodPricesAndComposition'!AB6</f>
        <v>0</v>
      </c>
      <c r="AA26" s="104">
        <f>C26*'2.FoodPricesAndComposition'!AC6</f>
        <v>0</v>
      </c>
      <c r="AB26" s="104">
        <f>C26*'2.FoodPricesAndComposition'!AD6</f>
        <v>0</v>
      </c>
      <c r="AC26">
        <v>2</v>
      </c>
    </row>
    <row r="27" spans="1:29" x14ac:dyDescent="0.25">
      <c r="A27" s="111" t="str">
        <f>'2.FoodPricesAndComposition'!A7</f>
        <v>Blueberries, frozen, Stop &amp; Shop brand</v>
      </c>
      <c r="B27" s="97">
        <f>C27*'2.FoodPricesAndComposition'!F7</f>
        <v>0</v>
      </c>
      <c r="C27" s="146">
        <v>0</v>
      </c>
      <c r="D27" s="16" t="str">
        <f>'2.FoodPricesAndComposition'!D7</f>
        <v>1 cup</v>
      </c>
      <c r="E27" s="119">
        <f>'2.FoodPricesAndComposition'!F7</f>
        <v>1.43</v>
      </c>
      <c r="F27" s="104">
        <f>C27*'2.FoodPricesAndComposition'!H7</f>
        <v>0</v>
      </c>
      <c r="G27" s="104">
        <f>C27*'2.FoodPricesAndComposition'!I7</f>
        <v>0</v>
      </c>
      <c r="H27" s="104">
        <f>C27*'2.FoodPricesAndComposition'!J7</f>
        <v>0</v>
      </c>
      <c r="I27" s="104">
        <f>C27*'2.FoodPricesAndComposition'!K7</f>
        <v>0</v>
      </c>
      <c r="J27" s="104">
        <f>C27*'2.FoodPricesAndComposition'!L7</f>
        <v>0</v>
      </c>
      <c r="K27" s="104">
        <f>C27*'2.FoodPricesAndComposition'!M7</f>
        <v>0</v>
      </c>
      <c r="L27" s="104">
        <f>C27*'2.FoodPricesAndComposition'!N7</f>
        <v>0</v>
      </c>
      <c r="M27" s="104">
        <f>C27*'2.FoodPricesAndComposition'!O7</f>
        <v>0</v>
      </c>
      <c r="N27" s="104">
        <f>C27*'2.FoodPricesAndComposition'!P7</f>
        <v>0</v>
      </c>
      <c r="O27" s="104">
        <f>C27*'2.FoodPricesAndComposition'!Q7</f>
        <v>0</v>
      </c>
      <c r="P27" s="104">
        <f>C27*'2.FoodPricesAndComposition'!R7</f>
        <v>0</v>
      </c>
      <c r="Q27" s="104">
        <f>C27*'2.FoodPricesAndComposition'!S7</f>
        <v>0</v>
      </c>
      <c r="R27" s="104">
        <f>C27*'2.FoodPricesAndComposition'!T7</f>
        <v>0</v>
      </c>
      <c r="S27" s="104">
        <f>C27*'2.FoodPricesAndComposition'!U7</f>
        <v>0</v>
      </c>
      <c r="T27" s="104">
        <f>C27*'2.FoodPricesAndComposition'!V7</f>
        <v>0</v>
      </c>
      <c r="U27" s="104">
        <f>C27*'2.FoodPricesAndComposition'!W7</f>
        <v>0</v>
      </c>
      <c r="V27" s="104">
        <f>C27*'2.FoodPricesAndComposition'!X7</f>
        <v>0</v>
      </c>
      <c r="W27" s="104">
        <f>C27*'2.FoodPricesAndComposition'!Y7</f>
        <v>0</v>
      </c>
      <c r="X27" s="104">
        <f>C27*'2.FoodPricesAndComposition'!Z7</f>
        <v>0</v>
      </c>
      <c r="Y27" s="104">
        <f>C27*'2.FoodPricesAndComposition'!AA7</f>
        <v>0</v>
      </c>
      <c r="Z27" s="104">
        <f>C27*'2.FoodPricesAndComposition'!AB7</f>
        <v>0</v>
      </c>
      <c r="AA27" s="104">
        <f>C27*'2.FoodPricesAndComposition'!AC7</f>
        <v>0</v>
      </c>
      <c r="AB27" s="104">
        <f>C27*'2.FoodPricesAndComposition'!AD7</f>
        <v>0</v>
      </c>
      <c r="AC27">
        <v>3</v>
      </c>
    </row>
    <row r="28" spans="1:29" x14ac:dyDescent="0.25">
      <c r="A28" s="111" t="str">
        <f>'2.FoodPricesAndComposition'!A8</f>
        <v>Oranges, navel</v>
      </c>
      <c r="B28" s="97">
        <f>C28*'2.FoodPricesAndComposition'!F8</f>
        <v>0</v>
      </c>
      <c r="C28" s="146">
        <v>0</v>
      </c>
      <c r="D28" s="16" t="str">
        <f>'2.FoodPricesAndComposition'!D8</f>
        <v>1 orange</v>
      </c>
      <c r="E28" s="119">
        <f>'2.FoodPricesAndComposition'!F8</f>
        <v>1.29</v>
      </c>
      <c r="F28" s="104">
        <f>C28*'2.FoodPricesAndComposition'!H8</f>
        <v>0</v>
      </c>
      <c r="G28" s="104">
        <f>C28*'2.FoodPricesAndComposition'!I8</f>
        <v>0</v>
      </c>
      <c r="H28" s="104">
        <f>C28*'2.FoodPricesAndComposition'!J8</f>
        <v>0</v>
      </c>
      <c r="I28" s="104">
        <f>C28*'2.FoodPricesAndComposition'!K8</f>
        <v>0</v>
      </c>
      <c r="J28" s="104">
        <f>C28*'2.FoodPricesAndComposition'!L8</f>
        <v>0</v>
      </c>
      <c r="K28" s="104">
        <f>C28*'2.FoodPricesAndComposition'!M8</f>
        <v>0</v>
      </c>
      <c r="L28" s="104">
        <f>C28*'2.FoodPricesAndComposition'!N8</f>
        <v>0</v>
      </c>
      <c r="M28" s="104">
        <f>C28*'2.FoodPricesAndComposition'!O8</f>
        <v>0</v>
      </c>
      <c r="N28" s="104">
        <f>C28*'2.FoodPricesAndComposition'!P8</f>
        <v>0</v>
      </c>
      <c r="O28" s="104">
        <f>C28*'2.FoodPricesAndComposition'!Q8</f>
        <v>0</v>
      </c>
      <c r="P28" s="104">
        <f>C28*'2.FoodPricesAndComposition'!R8</f>
        <v>0</v>
      </c>
      <c r="Q28" s="104">
        <f>C28*'2.FoodPricesAndComposition'!S8</f>
        <v>0</v>
      </c>
      <c r="R28" s="104">
        <f>C28*'2.FoodPricesAndComposition'!T8</f>
        <v>0</v>
      </c>
      <c r="S28" s="104">
        <f>C28*'2.FoodPricesAndComposition'!U8</f>
        <v>0</v>
      </c>
      <c r="T28" s="104">
        <f>C28*'2.FoodPricesAndComposition'!V8</f>
        <v>0</v>
      </c>
      <c r="U28" s="104">
        <f>C28*'2.FoodPricesAndComposition'!W8</f>
        <v>0</v>
      </c>
      <c r="V28" s="104">
        <f>C28*'2.FoodPricesAndComposition'!X8</f>
        <v>0</v>
      </c>
      <c r="W28" s="104">
        <f>C28*'2.FoodPricesAndComposition'!Y8</f>
        <v>0</v>
      </c>
      <c r="X28" s="104">
        <f>C28*'2.FoodPricesAndComposition'!Z8</f>
        <v>0</v>
      </c>
      <c r="Y28" s="104">
        <f>C28*'2.FoodPricesAndComposition'!AA8</f>
        <v>0</v>
      </c>
      <c r="Z28" s="104">
        <f>C28*'2.FoodPricesAndComposition'!AB8</f>
        <v>0</v>
      </c>
      <c r="AA28" s="104">
        <f>C28*'2.FoodPricesAndComposition'!AC8</f>
        <v>0</v>
      </c>
      <c r="AB28" s="104">
        <f>C28*'2.FoodPricesAndComposition'!AD8</f>
        <v>0</v>
      </c>
      <c r="AC28">
        <v>4</v>
      </c>
    </row>
    <row r="29" spans="1:29" ht="15" customHeight="1" x14ac:dyDescent="0.25">
      <c r="A29" s="111" t="str">
        <f>'2.FoodPricesAndComposition'!A9</f>
        <v>Broccoli cuts, frozen, Stop &amp; Shop brand</v>
      </c>
      <c r="B29" s="97">
        <f>C29*'2.FoodPricesAndComposition'!F9</f>
        <v>0</v>
      </c>
      <c r="C29" s="146">
        <v>0</v>
      </c>
      <c r="D29" s="16" t="str">
        <f>'2.FoodPricesAndComposition'!D9</f>
        <v>0.75 cup</v>
      </c>
      <c r="E29" s="119">
        <f>'2.FoodPricesAndComposition'!F9</f>
        <v>0.4</v>
      </c>
      <c r="F29" s="104">
        <f>C29*'2.FoodPricesAndComposition'!H9</f>
        <v>0</v>
      </c>
      <c r="G29" s="104">
        <f>C29*'2.FoodPricesAndComposition'!I9</f>
        <v>0</v>
      </c>
      <c r="H29" s="104">
        <f>C29*'2.FoodPricesAndComposition'!J9</f>
        <v>0</v>
      </c>
      <c r="I29" s="104">
        <f>C29*'2.FoodPricesAndComposition'!K9</f>
        <v>0</v>
      </c>
      <c r="J29" s="104">
        <f>C29*'2.FoodPricesAndComposition'!L9</f>
        <v>0</v>
      </c>
      <c r="K29" s="104">
        <f>C29*'2.FoodPricesAndComposition'!M9</f>
        <v>0</v>
      </c>
      <c r="L29" s="104">
        <f>C29*'2.FoodPricesAndComposition'!N9</f>
        <v>0</v>
      </c>
      <c r="M29" s="104">
        <f>C29*'2.FoodPricesAndComposition'!O9</f>
        <v>0</v>
      </c>
      <c r="N29" s="104">
        <f>C29*'2.FoodPricesAndComposition'!P9</f>
        <v>0</v>
      </c>
      <c r="O29" s="104">
        <f>C29*'2.FoodPricesAndComposition'!Q9</f>
        <v>0</v>
      </c>
      <c r="P29" s="104">
        <f>C29*'2.FoodPricesAndComposition'!R9</f>
        <v>0</v>
      </c>
      <c r="Q29" s="104">
        <f>C29*'2.FoodPricesAndComposition'!S9</f>
        <v>0</v>
      </c>
      <c r="R29" s="104">
        <f>C29*'2.FoodPricesAndComposition'!T9</f>
        <v>0</v>
      </c>
      <c r="S29" s="104">
        <f>C29*'2.FoodPricesAndComposition'!U9</f>
        <v>0</v>
      </c>
      <c r="T29" s="104">
        <f>C29*'2.FoodPricesAndComposition'!V9</f>
        <v>0</v>
      </c>
      <c r="U29" s="104">
        <f>C29*'2.FoodPricesAndComposition'!W9</f>
        <v>0</v>
      </c>
      <c r="V29" s="104">
        <f>C29*'2.FoodPricesAndComposition'!X9</f>
        <v>0</v>
      </c>
      <c r="W29" s="104">
        <f>C29*'2.FoodPricesAndComposition'!Y9</f>
        <v>0</v>
      </c>
      <c r="X29" s="104">
        <f>C29*'2.FoodPricesAndComposition'!Z9</f>
        <v>0</v>
      </c>
      <c r="Y29" s="104">
        <f>C29*'2.FoodPricesAndComposition'!AA9</f>
        <v>0</v>
      </c>
      <c r="Z29" s="104">
        <f>C29*'2.FoodPricesAndComposition'!AB9</f>
        <v>0</v>
      </c>
      <c r="AA29" s="104">
        <f>C29*'2.FoodPricesAndComposition'!AC9</f>
        <v>0</v>
      </c>
      <c r="AB29" s="104">
        <f>C29*'2.FoodPricesAndComposition'!AD9</f>
        <v>0</v>
      </c>
      <c r="AC29">
        <v>5</v>
      </c>
    </row>
    <row r="30" spans="1:29" x14ac:dyDescent="0.25">
      <c r="A30" s="111" t="str">
        <f>'2.FoodPricesAndComposition'!A10</f>
        <v>Butternut squash, diced, Stop &amp; Shop brand</v>
      </c>
      <c r="B30" s="97">
        <f>C30*'2.FoodPricesAndComposition'!F10</f>
        <v>0</v>
      </c>
      <c r="C30" s="146">
        <v>0</v>
      </c>
      <c r="D30" s="16" t="str">
        <f>'2.FoodPricesAndComposition'!D10</f>
        <v>1 cup</v>
      </c>
      <c r="E30" s="119">
        <f>'2.FoodPricesAndComposition'!F10</f>
        <v>0.51</v>
      </c>
      <c r="F30" s="104">
        <f>C30*'2.FoodPricesAndComposition'!H10</f>
        <v>0</v>
      </c>
      <c r="G30" s="104">
        <f>C30*'2.FoodPricesAndComposition'!I10</f>
        <v>0</v>
      </c>
      <c r="H30" s="104">
        <f>C30*'2.FoodPricesAndComposition'!J10</f>
        <v>0</v>
      </c>
      <c r="I30" s="104">
        <f>C30*'2.FoodPricesAndComposition'!K10</f>
        <v>0</v>
      </c>
      <c r="J30" s="104">
        <f>C30*'2.FoodPricesAndComposition'!L10</f>
        <v>0</v>
      </c>
      <c r="K30" s="104">
        <f>C30*'2.FoodPricesAndComposition'!M10</f>
        <v>0</v>
      </c>
      <c r="L30" s="104">
        <f>C30*'2.FoodPricesAndComposition'!N10</f>
        <v>0</v>
      </c>
      <c r="M30" s="104">
        <f>C30*'2.FoodPricesAndComposition'!O10</f>
        <v>0</v>
      </c>
      <c r="N30" s="104">
        <f>C30*'2.FoodPricesAndComposition'!P10</f>
        <v>0</v>
      </c>
      <c r="O30" s="104">
        <f>C30*'2.FoodPricesAndComposition'!Q10</f>
        <v>0</v>
      </c>
      <c r="P30" s="104">
        <f>C30*'2.FoodPricesAndComposition'!R10</f>
        <v>0</v>
      </c>
      <c r="Q30" s="104">
        <f>C30*'2.FoodPricesAndComposition'!S10</f>
        <v>0</v>
      </c>
      <c r="R30" s="104">
        <f>C30*'2.FoodPricesAndComposition'!T10</f>
        <v>0</v>
      </c>
      <c r="S30" s="104">
        <f>C30*'2.FoodPricesAndComposition'!U10</f>
        <v>0</v>
      </c>
      <c r="T30" s="104">
        <f>C30*'2.FoodPricesAndComposition'!V10</f>
        <v>0</v>
      </c>
      <c r="U30" s="104">
        <f>C30*'2.FoodPricesAndComposition'!W10</f>
        <v>0</v>
      </c>
      <c r="V30" s="104">
        <f>C30*'2.FoodPricesAndComposition'!X10</f>
        <v>0</v>
      </c>
      <c r="W30" s="104">
        <f>C30*'2.FoodPricesAndComposition'!Y10</f>
        <v>0</v>
      </c>
      <c r="X30" s="104">
        <f>C30*'2.FoodPricesAndComposition'!Z10</f>
        <v>0</v>
      </c>
      <c r="Y30" s="104">
        <f>C30*'2.FoodPricesAndComposition'!AA10</f>
        <v>0</v>
      </c>
      <c r="Z30" s="104">
        <f>C30*'2.FoodPricesAndComposition'!AB10</f>
        <v>0</v>
      </c>
      <c r="AA30" s="104">
        <f>C30*'2.FoodPricesAndComposition'!AC10</f>
        <v>0</v>
      </c>
      <c r="AB30" s="104">
        <f>C30*'2.FoodPricesAndComposition'!AD10</f>
        <v>0</v>
      </c>
      <c r="AC30">
        <v>6</v>
      </c>
    </row>
    <row r="31" spans="1:29" x14ac:dyDescent="0.25">
      <c r="A31" s="111" t="str">
        <f>'2.FoodPricesAndComposition'!A11</f>
        <v>Cabbage, red</v>
      </c>
      <c r="B31" s="97">
        <f>C31*'2.FoodPricesAndComposition'!F11</f>
        <v>0</v>
      </c>
      <c r="C31" s="146">
        <v>0</v>
      </c>
      <c r="D31" s="16" t="str">
        <f>'2.FoodPricesAndComposition'!D11</f>
        <v>1 cup</v>
      </c>
      <c r="E31" s="119">
        <f>'2.FoodPricesAndComposition'!F11</f>
        <v>0.57999999999999996</v>
      </c>
      <c r="F31" s="104">
        <f>C31*'2.FoodPricesAndComposition'!H11</f>
        <v>0</v>
      </c>
      <c r="G31" s="104">
        <f>C31*'2.FoodPricesAndComposition'!I11</f>
        <v>0</v>
      </c>
      <c r="H31" s="104">
        <f>C31*'2.FoodPricesAndComposition'!J11</f>
        <v>0</v>
      </c>
      <c r="I31" s="104">
        <f>C31*'2.FoodPricesAndComposition'!K11</f>
        <v>0</v>
      </c>
      <c r="J31" s="104">
        <f>C31*'2.FoodPricesAndComposition'!L11</f>
        <v>0</v>
      </c>
      <c r="K31" s="104">
        <f>C31*'2.FoodPricesAndComposition'!M11</f>
        <v>0</v>
      </c>
      <c r="L31" s="104">
        <f>C31*'2.FoodPricesAndComposition'!N11</f>
        <v>0</v>
      </c>
      <c r="M31" s="104">
        <f>C31*'2.FoodPricesAndComposition'!O11</f>
        <v>0</v>
      </c>
      <c r="N31" s="104">
        <f>C31*'2.FoodPricesAndComposition'!P11</f>
        <v>0</v>
      </c>
      <c r="O31" s="104">
        <f>C31*'2.FoodPricesAndComposition'!Q11</f>
        <v>0</v>
      </c>
      <c r="P31" s="104">
        <f>C31*'2.FoodPricesAndComposition'!R11</f>
        <v>0</v>
      </c>
      <c r="Q31" s="104">
        <f>C31*'2.FoodPricesAndComposition'!S11</f>
        <v>0</v>
      </c>
      <c r="R31" s="104">
        <f>C31*'2.FoodPricesAndComposition'!T11</f>
        <v>0</v>
      </c>
      <c r="S31" s="104">
        <f>C31*'2.FoodPricesAndComposition'!U11</f>
        <v>0</v>
      </c>
      <c r="T31" s="104">
        <f>C31*'2.FoodPricesAndComposition'!V11</f>
        <v>0</v>
      </c>
      <c r="U31" s="104">
        <f>C31*'2.FoodPricesAndComposition'!W11</f>
        <v>0</v>
      </c>
      <c r="V31" s="104">
        <f>C31*'2.FoodPricesAndComposition'!X11</f>
        <v>0</v>
      </c>
      <c r="W31" s="104">
        <f>C31*'2.FoodPricesAndComposition'!Y11</f>
        <v>0</v>
      </c>
      <c r="X31" s="104">
        <f>C31*'2.FoodPricesAndComposition'!Z11</f>
        <v>0</v>
      </c>
      <c r="Y31" s="104">
        <f>C31*'2.FoodPricesAndComposition'!AA11</f>
        <v>0</v>
      </c>
      <c r="Z31" s="104">
        <f>C31*'2.FoodPricesAndComposition'!AB11</f>
        <v>0</v>
      </c>
      <c r="AA31" s="104">
        <f>C31*'2.FoodPricesAndComposition'!AC11</f>
        <v>0</v>
      </c>
      <c r="AB31" s="104">
        <f>C31*'2.FoodPricesAndComposition'!AD11</f>
        <v>0</v>
      </c>
      <c r="AC31">
        <v>7</v>
      </c>
    </row>
    <row r="32" spans="1:29" x14ac:dyDescent="0.25">
      <c r="A32" s="111" t="str">
        <f>'2.FoodPricesAndComposition'!A12</f>
        <v>Carrots, fresh</v>
      </c>
      <c r="B32" s="97">
        <f>C32*'2.FoodPricesAndComposition'!F12</f>
        <v>0</v>
      </c>
      <c r="C32" s="146">
        <v>0</v>
      </c>
      <c r="D32" s="16" t="str">
        <f>'2.FoodPricesAndComposition'!D12</f>
        <v>1 cup</v>
      </c>
      <c r="E32" s="119">
        <f>'2.FoodPricesAndComposition'!F12</f>
        <v>0.32</v>
      </c>
      <c r="F32" s="104">
        <f>C32*'2.FoodPricesAndComposition'!H12</f>
        <v>0</v>
      </c>
      <c r="G32" s="104">
        <f>C32*'2.FoodPricesAndComposition'!I12</f>
        <v>0</v>
      </c>
      <c r="H32" s="104">
        <f>C32*'2.FoodPricesAndComposition'!J12</f>
        <v>0</v>
      </c>
      <c r="I32" s="104">
        <f>C32*'2.FoodPricesAndComposition'!K12</f>
        <v>0</v>
      </c>
      <c r="J32" s="104">
        <f>C32*'2.FoodPricesAndComposition'!L12</f>
        <v>0</v>
      </c>
      <c r="K32" s="104">
        <f>C32*'2.FoodPricesAndComposition'!M12</f>
        <v>0</v>
      </c>
      <c r="L32" s="104">
        <f>C32*'2.FoodPricesAndComposition'!N12</f>
        <v>0</v>
      </c>
      <c r="M32" s="104">
        <f>C32*'2.FoodPricesAndComposition'!O12</f>
        <v>0</v>
      </c>
      <c r="N32" s="104">
        <f>C32*'2.FoodPricesAndComposition'!P12</f>
        <v>0</v>
      </c>
      <c r="O32" s="104">
        <f>C32*'2.FoodPricesAndComposition'!Q12</f>
        <v>0</v>
      </c>
      <c r="P32" s="104">
        <f>C32*'2.FoodPricesAndComposition'!R12</f>
        <v>0</v>
      </c>
      <c r="Q32" s="104">
        <f>C32*'2.FoodPricesAndComposition'!S12</f>
        <v>0</v>
      </c>
      <c r="R32" s="104">
        <f>C32*'2.FoodPricesAndComposition'!T12</f>
        <v>0</v>
      </c>
      <c r="S32" s="104">
        <f>C32*'2.FoodPricesAndComposition'!U12</f>
        <v>0</v>
      </c>
      <c r="T32" s="104">
        <f>C32*'2.FoodPricesAndComposition'!V12</f>
        <v>0</v>
      </c>
      <c r="U32" s="104">
        <f>C32*'2.FoodPricesAndComposition'!W12</f>
        <v>0</v>
      </c>
      <c r="V32" s="104">
        <f>C32*'2.FoodPricesAndComposition'!X12</f>
        <v>0</v>
      </c>
      <c r="W32" s="104">
        <f>C32*'2.FoodPricesAndComposition'!Y12</f>
        <v>0</v>
      </c>
      <c r="X32" s="104">
        <f>C32*'2.FoodPricesAndComposition'!Z12</f>
        <v>0</v>
      </c>
      <c r="Y32" s="104">
        <f>C32*'2.FoodPricesAndComposition'!AA12</f>
        <v>0</v>
      </c>
      <c r="Z32" s="104">
        <f>C32*'2.FoodPricesAndComposition'!AB12</f>
        <v>0</v>
      </c>
      <c r="AA32" s="104">
        <f>C32*'2.FoodPricesAndComposition'!AC12</f>
        <v>0</v>
      </c>
      <c r="AB32" s="104">
        <f>C32*'2.FoodPricesAndComposition'!AD12</f>
        <v>0</v>
      </c>
      <c r="AC32">
        <v>8</v>
      </c>
    </row>
    <row r="33" spans="1:29" x14ac:dyDescent="0.25">
      <c r="A33" s="111" t="str">
        <f>'2.FoodPricesAndComposition'!A13</f>
        <v>Carrots, frozen, cut, Stop &amp; Shop brand</v>
      </c>
      <c r="B33" s="97">
        <f>C33*'2.FoodPricesAndComposition'!F13</f>
        <v>0</v>
      </c>
      <c r="C33" s="146">
        <v>0</v>
      </c>
      <c r="D33" s="16" t="str">
        <f>'2.FoodPricesAndComposition'!D13</f>
        <v>0.66 cup</v>
      </c>
      <c r="E33" s="119">
        <f>'2.FoodPricesAndComposition'!F13</f>
        <v>0.4</v>
      </c>
      <c r="F33" s="104">
        <f>C33*'2.FoodPricesAndComposition'!H13</f>
        <v>0</v>
      </c>
      <c r="G33" s="104">
        <f>C33*'2.FoodPricesAndComposition'!I13</f>
        <v>0</v>
      </c>
      <c r="H33" s="104">
        <f>C33*'2.FoodPricesAndComposition'!J13</f>
        <v>0</v>
      </c>
      <c r="I33" s="104">
        <f>C33*'2.FoodPricesAndComposition'!K13</f>
        <v>0</v>
      </c>
      <c r="J33" s="104">
        <f>C33*'2.FoodPricesAndComposition'!L13</f>
        <v>0</v>
      </c>
      <c r="K33" s="104">
        <f>C33*'2.FoodPricesAndComposition'!M13</f>
        <v>0</v>
      </c>
      <c r="L33" s="104">
        <f>C33*'2.FoodPricesAndComposition'!N13</f>
        <v>0</v>
      </c>
      <c r="M33" s="104">
        <f>C33*'2.FoodPricesAndComposition'!O13</f>
        <v>0</v>
      </c>
      <c r="N33" s="104">
        <f>C33*'2.FoodPricesAndComposition'!P13</f>
        <v>0</v>
      </c>
      <c r="O33" s="104">
        <f>C33*'2.FoodPricesAndComposition'!Q13</f>
        <v>0</v>
      </c>
      <c r="P33" s="104">
        <f>C33*'2.FoodPricesAndComposition'!R13</f>
        <v>0</v>
      </c>
      <c r="Q33" s="104">
        <f>C33*'2.FoodPricesAndComposition'!S13</f>
        <v>0</v>
      </c>
      <c r="R33" s="104">
        <f>C33*'2.FoodPricesAndComposition'!T13</f>
        <v>0</v>
      </c>
      <c r="S33" s="104">
        <f>C33*'2.FoodPricesAndComposition'!U13</f>
        <v>0</v>
      </c>
      <c r="T33" s="104">
        <f>C33*'2.FoodPricesAndComposition'!V13</f>
        <v>0</v>
      </c>
      <c r="U33" s="104">
        <f>C33*'2.FoodPricesAndComposition'!W13</f>
        <v>0</v>
      </c>
      <c r="V33" s="104">
        <f>C33*'2.FoodPricesAndComposition'!X13</f>
        <v>0</v>
      </c>
      <c r="W33" s="104">
        <f>C33*'2.FoodPricesAndComposition'!Y13</f>
        <v>0</v>
      </c>
      <c r="X33" s="104">
        <f>C33*'2.FoodPricesAndComposition'!Z13</f>
        <v>0</v>
      </c>
      <c r="Y33" s="104">
        <f>C33*'2.FoodPricesAndComposition'!AA13</f>
        <v>0</v>
      </c>
      <c r="Z33" s="104">
        <f>C33*'2.FoodPricesAndComposition'!AB13</f>
        <v>0</v>
      </c>
      <c r="AA33" s="104">
        <f>C33*'2.FoodPricesAndComposition'!AC13</f>
        <v>0</v>
      </c>
      <c r="AB33" s="104">
        <f>C33*'2.FoodPricesAndComposition'!AD13</f>
        <v>0</v>
      </c>
      <c r="AC33">
        <v>9</v>
      </c>
    </row>
    <row r="34" spans="1:29" x14ac:dyDescent="0.25">
      <c r="A34" s="111" t="str">
        <f>'2.FoodPricesAndComposition'!A14</f>
        <v>Carrots, canned, sliced, Stop &amp; Shop brand</v>
      </c>
      <c r="B34" s="97">
        <f>C34*'2.FoodPricesAndComposition'!F14</f>
        <v>0</v>
      </c>
      <c r="C34" s="146">
        <v>0</v>
      </c>
      <c r="D34" s="16" t="str">
        <f>'2.FoodPricesAndComposition'!D14</f>
        <v>0.5 cup</v>
      </c>
      <c r="E34" s="119">
        <f>'2.FoodPricesAndComposition'!F14</f>
        <v>0.37</v>
      </c>
      <c r="F34" s="104">
        <f>C34*'2.FoodPricesAndComposition'!H14</f>
        <v>0</v>
      </c>
      <c r="G34" s="104">
        <f>C34*'2.FoodPricesAndComposition'!I14</f>
        <v>0</v>
      </c>
      <c r="H34" s="104">
        <f>C34*'2.FoodPricesAndComposition'!J14</f>
        <v>0</v>
      </c>
      <c r="I34" s="104">
        <f>C34*'2.FoodPricesAndComposition'!K14</f>
        <v>0</v>
      </c>
      <c r="J34" s="104">
        <f>C34*'2.FoodPricesAndComposition'!L14</f>
        <v>0</v>
      </c>
      <c r="K34" s="104">
        <f>C34*'2.FoodPricesAndComposition'!M14</f>
        <v>0</v>
      </c>
      <c r="L34" s="104">
        <f>C34*'2.FoodPricesAndComposition'!N14</f>
        <v>0</v>
      </c>
      <c r="M34" s="104">
        <f>C34*'2.FoodPricesAndComposition'!O14</f>
        <v>0</v>
      </c>
      <c r="N34" s="104">
        <f>C34*'2.FoodPricesAndComposition'!P14</f>
        <v>0</v>
      </c>
      <c r="O34" s="104">
        <f>C34*'2.FoodPricesAndComposition'!Q14</f>
        <v>0</v>
      </c>
      <c r="P34" s="104">
        <f>C34*'2.FoodPricesAndComposition'!R14</f>
        <v>0</v>
      </c>
      <c r="Q34" s="104">
        <f>C34*'2.FoodPricesAndComposition'!S14</f>
        <v>0</v>
      </c>
      <c r="R34" s="104">
        <f>C34*'2.FoodPricesAndComposition'!T14</f>
        <v>0</v>
      </c>
      <c r="S34" s="104">
        <f>C34*'2.FoodPricesAndComposition'!U14</f>
        <v>0</v>
      </c>
      <c r="T34" s="104">
        <f>C34*'2.FoodPricesAndComposition'!V14</f>
        <v>0</v>
      </c>
      <c r="U34" s="104">
        <f>C34*'2.FoodPricesAndComposition'!W14</f>
        <v>0</v>
      </c>
      <c r="V34" s="104">
        <f>C34*'2.FoodPricesAndComposition'!X14</f>
        <v>0</v>
      </c>
      <c r="W34" s="104">
        <f>C34*'2.FoodPricesAndComposition'!Y14</f>
        <v>0</v>
      </c>
      <c r="X34" s="104">
        <f>C34*'2.FoodPricesAndComposition'!Z14</f>
        <v>0</v>
      </c>
      <c r="Y34" s="104">
        <f>C34*'2.FoodPricesAndComposition'!AA14</f>
        <v>0</v>
      </c>
      <c r="Z34" s="104">
        <f>C34*'2.FoodPricesAndComposition'!AB14</f>
        <v>0</v>
      </c>
      <c r="AA34" s="104">
        <f>C34*'2.FoodPricesAndComposition'!AC14</f>
        <v>0</v>
      </c>
      <c r="AB34" s="104">
        <f>C34*'2.FoodPricesAndComposition'!AD14</f>
        <v>0</v>
      </c>
      <c r="AC34">
        <v>10</v>
      </c>
    </row>
    <row r="35" spans="1:29" x14ac:dyDescent="0.25">
      <c r="A35" s="111" t="str">
        <f>'2.FoodPricesAndComposition'!A15</f>
        <v>Corn, canned, whole kernel, Stop &amp; Shop brand</v>
      </c>
      <c r="B35" s="97">
        <f>C35*'2.FoodPricesAndComposition'!F15</f>
        <v>0</v>
      </c>
      <c r="C35" s="146">
        <v>0</v>
      </c>
      <c r="D35" s="16" t="str">
        <f>'2.FoodPricesAndComposition'!D15</f>
        <v>0.5 cup</v>
      </c>
      <c r="E35" s="119">
        <f>'2.FoodPricesAndComposition'!F15</f>
        <v>0.37</v>
      </c>
      <c r="F35" s="104">
        <f>C35*'2.FoodPricesAndComposition'!H15</f>
        <v>0</v>
      </c>
      <c r="G35" s="104">
        <f>C35*'2.FoodPricesAndComposition'!I15</f>
        <v>0</v>
      </c>
      <c r="H35" s="104">
        <f>C35*'2.FoodPricesAndComposition'!J15</f>
        <v>0</v>
      </c>
      <c r="I35" s="104">
        <f>C35*'2.FoodPricesAndComposition'!K15</f>
        <v>0</v>
      </c>
      <c r="J35" s="104">
        <f>C35*'2.FoodPricesAndComposition'!L15</f>
        <v>0</v>
      </c>
      <c r="K35" s="104">
        <f>C35*'2.FoodPricesAndComposition'!M15</f>
        <v>0</v>
      </c>
      <c r="L35" s="104">
        <f>C35*'2.FoodPricesAndComposition'!N15</f>
        <v>0</v>
      </c>
      <c r="M35" s="104">
        <f>C35*'2.FoodPricesAndComposition'!O15</f>
        <v>0</v>
      </c>
      <c r="N35" s="104">
        <f>C35*'2.FoodPricesAndComposition'!P15</f>
        <v>0</v>
      </c>
      <c r="O35" s="104">
        <f>C35*'2.FoodPricesAndComposition'!Q15</f>
        <v>0</v>
      </c>
      <c r="P35" s="104">
        <f>C35*'2.FoodPricesAndComposition'!R15</f>
        <v>0</v>
      </c>
      <c r="Q35" s="104">
        <f>C35*'2.FoodPricesAndComposition'!S15</f>
        <v>0</v>
      </c>
      <c r="R35" s="104">
        <f>C35*'2.FoodPricesAndComposition'!T15</f>
        <v>0</v>
      </c>
      <c r="S35" s="104">
        <f>C35*'2.FoodPricesAndComposition'!U15</f>
        <v>0</v>
      </c>
      <c r="T35" s="104">
        <f>C35*'2.FoodPricesAndComposition'!V15</f>
        <v>0</v>
      </c>
      <c r="U35" s="104">
        <f>C35*'2.FoodPricesAndComposition'!W15</f>
        <v>0</v>
      </c>
      <c r="V35" s="104">
        <f>C35*'2.FoodPricesAndComposition'!X15</f>
        <v>0</v>
      </c>
      <c r="W35" s="104">
        <f>C35*'2.FoodPricesAndComposition'!Y15</f>
        <v>0</v>
      </c>
      <c r="X35" s="104">
        <f>C35*'2.FoodPricesAndComposition'!Z15</f>
        <v>0</v>
      </c>
      <c r="Y35" s="104">
        <f>C35*'2.FoodPricesAndComposition'!AA15</f>
        <v>0</v>
      </c>
      <c r="Z35" s="104">
        <f>C35*'2.FoodPricesAndComposition'!AB15</f>
        <v>0</v>
      </c>
      <c r="AA35" s="104">
        <f>C35*'2.FoodPricesAndComposition'!AC15</f>
        <v>0</v>
      </c>
      <c r="AB35" s="104">
        <f>C35*'2.FoodPricesAndComposition'!AD15</f>
        <v>0</v>
      </c>
      <c r="AC35">
        <v>11</v>
      </c>
    </row>
    <row r="36" spans="1:29" x14ac:dyDescent="0.25">
      <c r="A36" s="111" t="str">
        <f>'2.FoodPricesAndComposition'!A16</f>
        <v>Green beans, frozen, cut, Stop &amp; Shop brand</v>
      </c>
      <c r="B36" s="97">
        <f>C36*'2.FoodPricesAndComposition'!F16</f>
        <v>0</v>
      </c>
      <c r="C36" s="146">
        <v>0</v>
      </c>
      <c r="D36" s="16" t="str">
        <f>'2.FoodPricesAndComposition'!D16</f>
        <v>0.66 cup</v>
      </c>
      <c r="E36" s="119">
        <f>'2.FoodPricesAndComposition'!F16</f>
        <v>0.34</v>
      </c>
      <c r="F36" s="104">
        <f>C36*'2.FoodPricesAndComposition'!H16</f>
        <v>0</v>
      </c>
      <c r="G36" s="104">
        <f>C36*'2.FoodPricesAndComposition'!I16</f>
        <v>0</v>
      </c>
      <c r="H36" s="104">
        <f>C36*'2.FoodPricesAndComposition'!J16</f>
        <v>0</v>
      </c>
      <c r="I36" s="104">
        <f>C36*'2.FoodPricesAndComposition'!K16</f>
        <v>0</v>
      </c>
      <c r="J36" s="104">
        <f>C36*'2.FoodPricesAndComposition'!L16</f>
        <v>0</v>
      </c>
      <c r="K36" s="104">
        <f>C36*'2.FoodPricesAndComposition'!M16</f>
        <v>0</v>
      </c>
      <c r="L36" s="104">
        <f>C36*'2.FoodPricesAndComposition'!N16</f>
        <v>0</v>
      </c>
      <c r="M36" s="104">
        <f>C36*'2.FoodPricesAndComposition'!O16</f>
        <v>0</v>
      </c>
      <c r="N36" s="104">
        <f>C36*'2.FoodPricesAndComposition'!P16</f>
        <v>0</v>
      </c>
      <c r="O36" s="104">
        <f>C36*'2.FoodPricesAndComposition'!Q16</f>
        <v>0</v>
      </c>
      <c r="P36" s="104">
        <f>C36*'2.FoodPricesAndComposition'!R16</f>
        <v>0</v>
      </c>
      <c r="Q36" s="104">
        <f>C36*'2.FoodPricesAndComposition'!S16</f>
        <v>0</v>
      </c>
      <c r="R36" s="104">
        <f>C36*'2.FoodPricesAndComposition'!T16</f>
        <v>0</v>
      </c>
      <c r="S36" s="104">
        <f>C36*'2.FoodPricesAndComposition'!U16</f>
        <v>0</v>
      </c>
      <c r="T36" s="104">
        <f>C36*'2.FoodPricesAndComposition'!V16</f>
        <v>0</v>
      </c>
      <c r="U36" s="104">
        <f>C36*'2.FoodPricesAndComposition'!W16</f>
        <v>0</v>
      </c>
      <c r="V36" s="104">
        <f>C36*'2.FoodPricesAndComposition'!X16</f>
        <v>0</v>
      </c>
      <c r="W36" s="104">
        <f>C36*'2.FoodPricesAndComposition'!Y16</f>
        <v>0</v>
      </c>
      <c r="X36" s="104">
        <f>C36*'2.FoodPricesAndComposition'!Z16</f>
        <v>0</v>
      </c>
      <c r="Y36" s="104">
        <f>C36*'2.FoodPricesAndComposition'!AA16</f>
        <v>0</v>
      </c>
      <c r="Z36" s="104">
        <f>C36*'2.FoodPricesAndComposition'!AB16</f>
        <v>0</v>
      </c>
      <c r="AA36" s="104">
        <f>C36*'2.FoodPricesAndComposition'!AC16</f>
        <v>0</v>
      </c>
      <c r="AB36" s="104">
        <f>C36*'2.FoodPricesAndComposition'!AD16</f>
        <v>0</v>
      </c>
      <c r="AC36">
        <v>12</v>
      </c>
    </row>
    <row r="37" spans="1:29" x14ac:dyDescent="0.25">
      <c r="A37" s="111" t="str">
        <f>'2.FoodPricesAndComposition'!A17</f>
        <v>Kale, bagged, frozen, Stop &amp; Shop brand</v>
      </c>
      <c r="B37" s="97">
        <f>C37*'2.FoodPricesAndComposition'!F17</f>
        <v>0</v>
      </c>
      <c r="C37" s="146">
        <v>0</v>
      </c>
      <c r="D37" s="16" t="str">
        <f>'2.FoodPricesAndComposition'!D17</f>
        <v>1.25 cup</v>
      </c>
      <c r="E37" s="119">
        <f>'2.FoodPricesAndComposition'!F17</f>
        <v>0.4</v>
      </c>
      <c r="F37" s="104">
        <f>C37*'2.FoodPricesAndComposition'!H17</f>
        <v>0</v>
      </c>
      <c r="G37" s="104">
        <f>C37*'2.FoodPricesAndComposition'!I17</f>
        <v>0</v>
      </c>
      <c r="H37" s="104">
        <f>C37*'2.FoodPricesAndComposition'!J17</f>
        <v>0</v>
      </c>
      <c r="I37" s="104">
        <f>C37*'2.FoodPricesAndComposition'!K17</f>
        <v>0</v>
      </c>
      <c r="J37" s="104">
        <f>C37*'2.FoodPricesAndComposition'!L17</f>
        <v>0</v>
      </c>
      <c r="K37" s="104">
        <f>C37*'2.FoodPricesAndComposition'!M17</f>
        <v>0</v>
      </c>
      <c r="L37" s="104">
        <f>C37*'2.FoodPricesAndComposition'!N17</f>
        <v>0</v>
      </c>
      <c r="M37" s="104">
        <f>C37*'2.FoodPricesAndComposition'!O17</f>
        <v>0</v>
      </c>
      <c r="N37" s="104">
        <f>C37*'2.FoodPricesAndComposition'!P17</f>
        <v>0</v>
      </c>
      <c r="O37" s="104">
        <f>C37*'2.FoodPricesAndComposition'!Q17</f>
        <v>0</v>
      </c>
      <c r="P37" s="104">
        <f>C37*'2.FoodPricesAndComposition'!R17</f>
        <v>0</v>
      </c>
      <c r="Q37" s="104">
        <f>C37*'2.FoodPricesAndComposition'!S17</f>
        <v>0</v>
      </c>
      <c r="R37" s="104">
        <f>C37*'2.FoodPricesAndComposition'!T17</f>
        <v>0</v>
      </c>
      <c r="S37" s="104">
        <f>C37*'2.FoodPricesAndComposition'!U17</f>
        <v>0</v>
      </c>
      <c r="T37" s="104">
        <f>C37*'2.FoodPricesAndComposition'!V17</f>
        <v>0</v>
      </c>
      <c r="U37" s="104">
        <f>C37*'2.FoodPricesAndComposition'!W17</f>
        <v>0</v>
      </c>
      <c r="V37" s="104">
        <f>C37*'2.FoodPricesAndComposition'!X17</f>
        <v>0</v>
      </c>
      <c r="W37" s="104">
        <f>C37*'2.FoodPricesAndComposition'!Y17</f>
        <v>0</v>
      </c>
      <c r="X37" s="104">
        <f>C37*'2.FoodPricesAndComposition'!Z17</f>
        <v>0</v>
      </c>
      <c r="Y37" s="104">
        <f>C37*'2.FoodPricesAndComposition'!AA17</f>
        <v>0</v>
      </c>
      <c r="Z37" s="104">
        <f>C37*'2.FoodPricesAndComposition'!AB17</f>
        <v>0</v>
      </c>
      <c r="AA37" s="104">
        <f>C37*'2.FoodPricesAndComposition'!AC17</f>
        <v>0</v>
      </c>
      <c r="AB37" s="104">
        <f>C37*'2.FoodPricesAndComposition'!AD17</f>
        <v>0</v>
      </c>
      <c r="AC37">
        <v>13</v>
      </c>
    </row>
    <row r="38" spans="1:29" x14ac:dyDescent="0.25">
      <c r="A38" s="111" t="str">
        <f>'2.FoodPricesAndComposition'!A18</f>
        <v>Pumpkin, fresh</v>
      </c>
      <c r="B38" s="97">
        <f>C38*'2.FoodPricesAndComposition'!F18</f>
        <v>0</v>
      </c>
      <c r="C38" s="146">
        <v>0</v>
      </c>
      <c r="D38" s="16" t="str">
        <f>'2.FoodPricesAndComposition'!D18</f>
        <v>1 cup</v>
      </c>
      <c r="E38" s="119">
        <f>'2.FoodPricesAndComposition'!F18</f>
        <v>0.36</v>
      </c>
      <c r="F38" s="104">
        <f>C38*'2.FoodPricesAndComposition'!H18</f>
        <v>0</v>
      </c>
      <c r="G38" s="104">
        <f>C38*'2.FoodPricesAndComposition'!I18</f>
        <v>0</v>
      </c>
      <c r="H38" s="104">
        <f>C38*'2.FoodPricesAndComposition'!J18</f>
        <v>0</v>
      </c>
      <c r="I38" s="104">
        <f>C38*'2.FoodPricesAndComposition'!K18</f>
        <v>0</v>
      </c>
      <c r="J38" s="104">
        <f>C38*'2.FoodPricesAndComposition'!L18</f>
        <v>0</v>
      </c>
      <c r="K38" s="104">
        <f>C38*'2.FoodPricesAndComposition'!M18</f>
        <v>0</v>
      </c>
      <c r="L38" s="104">
        <f>C38*'2.FoodPricesAndComposition'!N18</f>
        <v>0</v>
      </c>
      <c r="M38" s="104">
        <f>C38*'2.FoodPricesAndComposition'!O18</f>
        <v>0</v>
      </c>
      <c r="N38" s="104">
        <f>C38*'2.FoodPricesAndComposition'!P18</f>
        <v>0</v>
      </c>
      <c r="O38" s="104">
        <f>C38*'2.FoodPricesAndComposition'!Q18</f>
        <v>0</v>
      </c>
      <c r="P38" s="104">
        <f>C38*'2.FoodPricesAndComposition'!R18</f>
        <v>0</v>
      </c>
      <c r="Q38" s="104">
        <f>C38*'2.FoodPricesAndComposition'!S18</f>
        <v>0</v>
      </c>
      <c r="R38" s="104">
        <f>C38*'2.FoodPricesAndComposition'!T18</f>
        <v>0</v>
      </c>
      <c r="S38" s="104">
        <f>C38*'2.FoodPricesAndComposition'!U18</f>
        <v>0</v>
      </c>
      <c r="T38" s="104">
        <f>C38*'2.FoodPricesAndComposition'!V18</f>
        <v>0</v>
      </c>
      <c r="U38" s="104">
        <f>C38*'2.FoodPricesAndComposition'!W18</f>
        <v>0</v>
      </c>
      <c r="V38" s="104">
        <f>C38*'2.FoodPricesAndComposition'!X18</f>
        <v>0</v>
      </c>
      <c r="W38" s="104">
        <f>C38*'2.FoodPricesAndComposition'!Y18</f>
        <v>0</v>
      </c>
      <c r="X38" s="104">
        <f>C38*'2.FoodPricesAndComposition'!Z18</f>
        <v>0</v>
      </c>
      <c r="Y38" s="104">
        <f>C38*'2.FoodPricesAndComposition'!AA18</f>
        <v>0</v>
      </c>
      <c r="Z38" s="104">
        <f>C38*'2.FoodPricesAndComposition'!AB18</f>
        <v>0</v>
      </c>
      <c r="AA38" s="104">
        <f>C38*'2.FoodPricesAndComposition'!AC18</f>
        <v>0</v>
      </c>
      <c r="AB38" s="104">
        <f>C38*'2.FoodPricesAndComposition'!AD18</f>
        <v>0</v>
      </c>
      <c r="AC38">
        <v>14</v>
      </c>
    </row>
    <row r="39" spans="1:29" x14ac:dyDescent="0.25">
      <c r="A39" s="111" t="str">
        <f>'2.FoodPricesAndComposition'!A19</f>
        <v>Pumpkin, canned, Libby's brand</v>
      </c>
      <c r="B39" s="97">
        <f>C39*'2.FoodPricesAndComposition'!F19</f>
        <v>0</v>
      </c>
      <c r="C39" s="146">
        <v>0</v>
      </c>
      <c r="D39" s="16" t="str">
        <f>'2.FoodPricesAndComposition'!D19</f>
        <v>0.5 cup</v>
      </c>
      <c r="E39" s="119">
        <f>'2.FoodPricesAndComposition'!F19</f>
        <v>0.71</v>
      </c>
      <c r="F39" s="104">
        <f>C39*'2.FoodPricesAndComposition'!H19</f>
        <v>0</v>
      </c>
      <c r="G39" s="104">
        <f>C39*'2.FoodPricesAndComposition'!I19</f>
        <v>0</v>
      </c>
      <c r="H39" s="104">
        <f>C39*'2.FoodPricesAndComposition'!J19</f>
        <v>0</v>
      </c>
      <c r="I39" s="104">
        <f>C39*'2.FoodPricesAndComposition'!K19</f>
        <v>0</v>
      </c>
      <c r="J39" s="104">
        <f>C39*'2.FoodPricesAndComposition'!L19</f>
        <v>0</v>
      </c>
      <c r="K39" s="104">
        <f>C39*'2.FoodPricesAndComposition'!M19</f>
        <v>0</v>
      </c>
      <c r="L39" s="104">
        <f>C39*'2.FoodPricesAndComposition'!N19</f>
        <v>0</v>
      </c>
      <c r="M39" s="104">
        <f>C39*'2.FoodPricesAndComposition'!O19</f>
        <v>0</v>
      </c>
      <c r="N39" s="104">
        <f>C39*'2.FoodPricesAndComposition'!P19</f>
        <v>0</v>
      </c>
      <c r="O39" s="104">
        <f>C39*'2.FoodPricesAndComposition'!Q19</f>
        <v>0</v>
      </c>
      <c r="P39" s="104">
        <f>C39*'2.FoodPricesAndComposition'!R19</f>
        <v>0</v>
      </c>
      <c r="Q39" s="104">
        <f>C39*'2.FoodPricesAndComposition'!S19</f>
        <v>0</v>
      </c>
      <c r="R39" s="104">
        <f>C39*'2.FoodPricesAndComposition'!T19</f>
        <v>0</v>
      </c>
      <c r="S39" s="104">
        <f>C39*'2.FoodPricesAndComposition'!U19</f>
        <v>0</v>
      </c>
      <c r="T39" s="104">
        <f>C39*'2.FoodPricesAndComposition'!V19</f>
        <v>0</v>
      </c>
      <c r="U39" s="104">
        <f>C39*'2.FoodPricesAndComposition'!W19</f>
        <v>0</v>
      </c>
      <c r="V39" s="104">
        <f>C39*'2.FoodPricesAndComposition'!X19</f>
        <v>0</v>
      </c>
      <c r="W39" s="104">
        <f>C39*'2.FoodPricesAndComposition'!Y19</f>
        <v>0</v>
      </c>
      <c r="X39" s="104">
        <f>C39*'2.FoodPricesAndComposition'!Z19</f>
        <v>0</v>
      </c>
      <c r="Y39" s="104">
        <f>C39*'2.FoodPricesAndComposition'!AA19</f>
        <v>0</v>
      </c>
      <c r="Z39" s="104">
        <f>C39*'2.FoodPricesAndComposition'!AB19</f>
        <v>0</v>
      </c>
      <c r="AA39" s="104">
        <f>C39*'2.FoodPricesAndComposition'!AC19</f>
        <v>0</v>
      </c>
      <c r="AB39" s="104">
        <f>C39*'2.FoodPricesAndComposition'!AD19</f>
        <v>0</v>
      </c>
      <c r="AC39">
        <v>15</v>
      </c>
    </row>
    <row r="40" spans="1:29" ht="17.100000000000001" customHeight="1" x14ac:dyDescent="0.25">
      <c r="A40" s="111" t="str">
        <f>'2.FoodPricesAndComposition'!A20</f>
        <v>Pumpkin pie filling, canned, Libby's brand</v>
      </c>
      <c r="B40" s="97">
        <f>C40*'2.FoodPricesAndComposition'!F20</f>
        <v>0</v>
      </c>
      <c r="C40" s="146">
        <v>0</v>
      </c>
      <c r="D40" s="16" t="str">
        <f>'2.FoodPricesAndComposition'!D20</f>
        <v>0.33 cup</v>
      </c>
      <c r="E40" s="119">
        <f>'2.FoodPricesAndComposition'!F20</f>
        <v>0.45</v>
      </c>
      <c r="F40" s="104">
        <f>C40*'2.FoodPricesAndComposition'!H20</f>
        <v>0</v>
      </c>
      <c r="G40" s="104">
        <f>C40*'2.FoodPricesAndComposition'!I20</f>
        <v>0</v>
      </c>
      <c r="H40" s="104">
        <f>C40*'2.FoodPricesAndComposition'!J20</f>
        <v>0</v>
      </c>
      <c r="I40" s="104">
        <f>C40*'2.FoodPricesAndComposition'!K20</f>
        <v>0</v>
      </c>
      <c r="J40" s="104">
        <f>C40*'2.FoodPricesAndComposition'!L20</f>
        <v>0</v>
      </c>
      <c r="K40" s="104">
        <f>C40*'2.FoodPricesAndComposition'!M20</f>
        <v>0</v>
      </c>
      <c r="L40" s="104">
        <f>C40*'2.FoodPricesAndComposition'!N20</f>
        <v>0</v>
      </c>
      <c r="M40" s="104">
        <f>C40*'2.FoodPricesAndComposition'!O20</f>
        <v>0</v>
      </c>
      <c r="N40" s="104">
        <f>C40*'2.FoodPricesAndComposition'!P20</f>
        <v>0</v>
      </c>
      <c r="O40" s="104">
        <f>C40*'2.FoodPricesAndComposition'!Q20</f>
        <v>0</v>
      </c>
      <c r="P40" s="104">
        <f>C40*'2.FoodPricesAndComposition'!R20</f>
        <v>0</v>
      </c>
      <c r="Q40" s="104">
        <f>C40*'2.FoodPricesAndComposition'!S20</f>
        <v>0</v>
      </c>
      <c r="R40" s="104">
        <f>C40*'2.FoodPricesAndComposition'!T20</f>
        <v>0</v>
      </c>
      <c r="S40" s="104">
        <f>C40*'2.FoodPricesAndComposition'!U20</f>
        <v>0</v>
      </c>
      <c r="T40" s="104">
        <f>C40*'2.FoodPricesAndComposition'!V20</f>
        <v>0</v>
      </c>
      <c r="U40" s="104">
        <f>C40*'2.FoodPricesAndComposition'!W20</f>
        <v>0</v>
      </c>
      <c r="V40" s="104">
        <f>C40*'2.FoodPricesAndComposition'!X20</f>
        <v>0</v>
      </c>
      <c r="W40" s="104">
        <f>C40*'2.FoodPricesAndComposition'!Y20</f>
        <v>0</v>
      </c>
      <c r="X40" s="104">
        <f>C40*'2.FoodPricesAndComposition'!Z20</f>
        <v>0</v>
      </c>
      <c r="Y40" s="104">
        <f>C40*'2.FoodPricesAndComposition'!AA20</f>
        <v>0</v>
      </c>
      <c r="Z40" s="104">
        <f>C40*'2.FoodPricesAndComposition'!AB20</f>
        <v>0</v>
      </c>
      <c r="AA40" s="104">
        <f>C40*'2.FoodPricesAndComposition'!AC20</f>
        <v>0</v>
      </c>
      <c r="AB40" s="104">
        <f>C40*'2.FoodPricesAndComposition'!AD20</f>
        <v>0</v>
      </c>
      <c r="AC40">
        <v>16</v>
      </c>
    </row>
    <row r="41" spans="1:29" x14ac:dyDescent="0.25">
      <c r="A41" s="111" t="str">
        <f>'2.FoodPricesAndComposition'!A21</f>
        <v>Spinach, bagged, fresh, Stop &amp; Shop brand</v>
      </c>
      <c r="B41" s="97">
        <f>C41*'2.FoodPricesAndComposition'!F21</f>
        <v>0</v>
      </c>
      <c r="C41" s="146">
        <v>0</v>
      </c>
      <c r="D41" s="16" t="str">
        <f>'2.FoodPricesAndComposition'!D21</f>
        <v>3 cup</v>
      </c>
      <c r="E41" s="119">
        <f>'2.FoodPricesAndComposition'!F21</f>
        <v>1.75</v>
      </c>
      <c r="F41" s="104">
        <f>C41*'2.FoodPricesAndComposition'!H21</f>
        <v>0</v>
      </c>
      <c r="G41" s="104">
        <f>C41*'2.FoodPricesAndComposition'!I21</f>
        <v>0</v>
      </c>
      <c r="H41" s="104">
        <f>C41*'2.FoodPricesAndComposition'!J21</f>
        <v>0</v>
      </c>
      <c r="I41" s="104">
        <f>C41*'2.FoodPricesAndComposition'!K21</f>
        <v>0</v>
      </c>
      <c r="J41" s="104">
        <f>C41*'2.FoodPricesAndComposition'!L21</f>
        <v>0</v>
      </c>
      <c r="K41" s="104">
        <f>C41*'2.FoodPricesAndComposition'!M21</f>
        <v>0</v>
      </c>
      <c r="L41" s="104">
        <f>C41*'2.FoodPricesAndComposition'!N21</f>
        <v>0</v>
      </c>
      <c r="M41" s="104">
        <f>C41*'2.FoodPricesAndComposition'!O21</f>
        <v>0</v>
      </c>
      <c r="N41" s="104">
        <f>C41*'2.FoodPricesAndComposition'!P21</f>
        <v>0</v>
      </c>
      <c r="O41" s="104">
        <f>C41*'2.FoodPricesAndComposition'!Q21</f>
        <v>0</v>
      </c>
      <c r="P41" s="104">
        <f>C41*'2.FoodPricesAndComposition'!R21</f>
        <v>0</v>
      </c>
      <c r="Q41" s="104">
        <f>C41*'2.FoodPricesAndComposition'!S21</f>
        <v>0</v>
      </c>
      <c r="R41" s="104">
        <f>C41*'2.FoodPricesAndComposition'!T21</f>
        <v>0</v>
      </c>
      <c r="S41" s="104">
        <f>C41*'2.FoodPricesAndComposition'!U21</f>
        <v>0</v>
      </c>
      <c r="T41" s="104">
        <f>C41*'2.FoodPricesAndComposition'!V21</f>
        <v>0</v>
      </c>
      <c r="U41" s="104">
        <f>C41*'2.FoodPricesAndComposition'!W21</f>
        <v>0</v>
      </c>
      <c r="V41" s="104">
        <f>C41*'2.FoodPricesAndComposition'!X21</f>
        <v>0</v>
      </c>
      <c r="W41" s="104">
        <f>C41*'2.FoodPricesAndComposition'!Y21</f>
        <v>0</v>
      </c>
      <c r="X41" s="104">
        <f>C41*'2.FoodPricesAndComposition'!Z21</f>
        <v>0</v>
      </c>
      <c r="Y41" s="104">
        <f>C41*'2.FoodPricesAndComposition'!AA21</f>
        <v>0</v>
      </c>
      <c r="Z41" s="104">
        <f>C41*'2.FoodPricesAndComposition'!AB21</f>
        <v>0</v>
      </c>
      <c r="AA41" s="104">
        <f>C41*'2.FoodPricesAndComposition'!AC21</f>
        <v>0</v>
      </c>
      <c r="AB41" s="104">
        <f>C41*'2.FoodPricesAndComposition'!AD21</f>
        <v>0</v>
      </c>
      <c r="AC41">
        <v>17</v>
      </c>
    </row>
    <row r="42" spans="1:29" x14ac:dyDescent="0.25">
      <c r="A42" s="111" t="str">
        <f>'2.FoodPricesAndComposition'!A22</f>
        <v>Spinach, cut leaf, frozen, Stop &amp; Shop brand</v>
      </c>
      <c r="B42" s="97">
        <f>C42*'2.FoodPricesAndComposition'!F22</f>
        <v>0</v>
      </c>
      <c r="C42" s="146">
        <v>0</v>
      </c>
      <c r="D42" s="16" t="str">
        <f>'2.FoodPricesAndComposition'!D22</f>
        <v>1 cup</v>
      </c>
      <c r="E42" s="119">
        <f>'2.FoodPricesAndComposition'!F22</f>
        <v>0.4</v>
      </c>
      <c r="F42" s="104">
        <f>C42*'2.FoodPricesAndComposition'!H22</f>
        <v>0</v>
      </c>
      <c r="G42" s="104">
        <f>C42*'2.FoodPricesAndComposition'!I22</f>
        <v>0</v>
      </c>
      <c r="H42" s="104">
        <f>C42*'2.FoodPricesAndComposition'!J22</f>
        <v>0</v>
      </c>
      <c r="I42" s="104">
        <f>C42*'2.FoodPricesAndComposition'!K22</f>
        <v>0</v>
      </c>
      <c r="J42" s="104">
        <f>C42*'2.FoodPricesAndComposition'!L22</f>
        <v>0</v>
      </c>
      <c r="K42" s="104">
        <f>C42*'2.FoodPricesAndComposition'!M22</f>
        <v>0</v>
      </c>
      <c r="L42" s="104">
        <f>C42*'2.FoodPricesAndComposition'!N22</f>
        <v>0</v>
      </c>
      <c r="M42" s="104">
        <f>C42*'2.FoodPricesAndComposition'!O22</f>
        <v>0</v>
      </c>
      <c r="N42" s="104">
        <f>C42*'2.FoodPricesAndComposition'!P22</f>
        <v>0</v>
      </c>
      <c r="O42" s="104">
        <f>C42*'2.FoodPricesAndComposition'!Q22</f>
        <v>0</v>
      </c>
      <c r="P42" s="104">
        <f>C42*'2.FoodPricesAndComposition'!R22</f>
        <v>0</v>
      </c>
      <c r="Q42" s="104">
        <f>C42*'2.FoodPricesAndComposition'!S22</f>
        <v>0</v>
      </c>
      <c r="R42" s="104">
        <f>C42*'2.FoodPricesAndComposition'!T22</f>
        <v>0</v>
      </c>
      <c r="S42" s="104">
        <f>C42*'2.FoodPricesAndComposition'!U22</f>
        <v>0</v>
      </c>
      <c r="T42" s="104">
        <f>C42*'2.FoodPricesAndComposition'!V22</f>
        <v>0</v>
      </c>
      <c r="U42" s="104">
        <f>C42*'2.FoodPricesAndComposition'!W22</f>
        <v>0</v>
      </c>
      <c r="V42" s="104">
        <f>C42*'2.FoodPricesAndComposition'!X22</f>
        <v>0</v>
      </c>
      <c r="W42" s="104">
        <f>C42*'2.FoodPricesAndComposition'!Y22</f>
        <v>0</v>
      </c>
      <c r="X42" s="104">
        <f>C42*'2.FoodPricesAndComposition'!Z22</f>
        <v>0</v>
      </c>
      <c r="Y42" s="104">
        <f>C42*'2.FoodPricesAndComposition'!AA22</f>
        <v>0</v>
      </c>
      <c r="Z42" s="104">
        <f>C42*'2.FoodPricesAndComposition'!AB22</f>
        <v>0</v>
      </c>
      <c r="AA42" s="104">
        <f>C42*'2.FoodPricesAndComposition'!AC22</f>
        <v>0</v>
      </c>
      <c r="AB42" s="104">
        <f>C42*'2.FoodPricesAndComposition'!AD22</f>
        <v>0</v>
      </c>
      <c r="AC42">
        <v>18</v>
      </c>
    </row>
    <row r="43" spans="1:29" x14ac:dyDescent="0.25">
      <c r="A43" s="111" t="str">
        <f>'2.FoodPricesAndComposition'!A23</f>
        <v>Spinach, whole leaf, canned, Stop &amp; Shop brand</v>
      </c>
      <c r="B43" s="97">
        <f>C43*'2.FoodPricesAndComposition'!F23</f>
        <v>0</v>
      </c>
      <c r="C43" s="146">
        <v>0</v>
      </c>
      <c r="D43" s="16" t="str">
        <f>'2.FoodPricesAndComposition'!D23</f>
        <v>0.5 cup</v>
      </c>
      <c r="E43" s="119">
        <f>'2.FoodPricesAndComposition'!F23</f>
        <v>0.43</v>
      </c>
      <c r="F43" s="104">
        <f>C43*'2.FoodPricesAndComposition'!H23</f>
        <v>0</v>
      </c>
      <c r="G43" s="104">
        <f>C43*'2.FoodPricesAndComposition'!I23</f>
        <v>0</v>
      </c>
      <c r="H43" s="104">
        <f>C43*'2.FoodPricesAndComposition'!J23</f>
        <v>0</v>
      </c>
      <c r="I43" s="104">
        <f>C43*'2.FoodPricesAndComposition'!K23</f>
        <v>0</v>
      </c>
      <c r="J43" s="104">
        <f>C43*'2.FoodPricesAndComposition'!L23</f>
        <v>0</v>
      </c>
      <c r="K43" s="104">
        <f>C43*'2.FoodPricesAndComposition'!M23</f>
        <v>0</v>
      </c>
      <c r="L43" s="104">
        <f>C43*'2.FoodPricesAndComposition'!N23</f>
        <v>0</v>
      </c>
      <c r="M43" s="104">
        <f>C43*'2.FoodPricesAndComposition'!O23</f>
        <v>0</v>
      </c>
      <c r="N43" s="104">
        <f>C43*'2.FoodPricesAndComposition'!P23</f>
        <v>0</v>
      </c>
      <c r="O43" s="104">
        <f>C43*'2.FoodPricesAndComposition'!Q23</f>
        <v>0</v>
      </c>
      <c r="P43" s="104">
        <f>C43*'2.FoodPricesAndComposition'!R23</f>
        <v>0</v>
      </c>
      <c r="Q43" s="104">
        <f>C43*'2.FoodPricesAndComposition'!S23</f>
        <v>0</v>
      </c>
      <c r="R43" s="104">
        <f>C43*'2.FoodPricesAndComposition'!T23</f>
        <v>0</v>
      </c>
      <c r="S43" s="104">
        <f>C43*'2.FoodPricesAndComposition'!U23</f>
        <v>0</v>
      </c>
      <c r="T43" s="104">
        <f>C43*'2.FoodPricesAndComposition'!V23</f>
        <v>0</v>
      </c>
      <c r="U43" s="104">
        <f>C43*'2.FoodPricesAndComposition'!W23</f>
        <v>0</v>
      </c>
      <c r="V43" s="104">
        <f>C43*'2.FoodPricesAndComposition'!X23</f>
        <v>0</v>
      </c>
      <c r="W43" s="104">
        <f>C43*'2.FoodPricesAndComposition'!Y23</f>
        <v>0</v>
      </c>
      <c r="X43" s="104">
        <f>C43*'2.FoodPricesAndComposition'!Z23</f>
        <v>0</v>
      </c>
      <c r="Y43" s="104">
        <f>C43*'2.FoodPricesAndComposition'!AA23</f>
        <v>0</v>
      </c>
      <c r="Z43" s="104">
        <f>C43*'2.FoodPricesAndComposition'!AB23</f>
        <v>0</v>
      </c>
      <c r="AA43" s="104">
        <f>C43*'2.FoodPricesAndComposition'!AC23</f>
        <v>0</v>
      </c>
      <c r="AB43" s="104">
        <f>C43*'2.FoodPricesAndComposition'!AD23</f>
        <v>0</v>
      </c>
      <c r="AC43">
        <v>19</v>
      </c>
    </row>
    <row r="44" spans="1:29" x14ac:dyDescent="0.25">
      <c r="A44" s="111" t="str">
        <f>'2.FoodPricesAndComposition'!A24</f>
        <v>Tomato on the vine, fresh</v>
      </c>
      <c r="B44" s="97">
        <f>C44*'2.FoodPricesAndComposition'!F24</f>
        <v>0</v>
      </c>
      <c r="C44" s="146">
        <v>0</v>
      </c>
      <c r="D44" s="16" t="str">
        <f>'2.FoodPricesAndComposition'!D24</f>
        <v>1 tomato</v>
      </c>
      <c r="E44" s="119">
        <f>'2.FoodPricesAndComposition'!F24</f>
        <v>0.6</v>
      </c>
      <c r="F44" s="104">
        <f>C44*'2.FoodPricesAndComposition'!H24</f>
        <v>0</v>
      </c>
      <c r="G44" s="104">
        <f>C44*'2.FoodPricesAndComposition'!I24</f>
        <v>0</v>
      </c>
      <c r="H44" s="104">
        <f>C44*'2.FoodPricesAndComposition'!J24</f>
        <v>0</v>
      </c>
      <c r="I44" s="104">
        <f>C44*'2.FoodPricesAndComposition'!K24</f>
        <v>0</v>
      </c>
      <c r="J44" s="104">
        <f>C44*'2.FoodPricesAndComposition'!L24</f>
        <v>0</v>
      </c>
      <c r="K44" s="104">
        <f>C44*'2.FoodPricesAndComposition'!M24</f>
        <v>0</v>
      </c>
      <c r="L44" s="104">
        <f>C44*'2.FoodPricesAndComposition'!N24</f>
        <v>0</v>
      </c>
      <c r="M44" s="104">
        <f>C44*'2.FoodPricesAndComposition'!O24</f>
        <v>0</v>
      </c>
      <c r="N44" s="104">
        <f>C44*'2.FoodPricesAndComposition'!P24</f>
        <v>0</v>
      </c>
      <c r="O44" s="104">
        <f>C44*'2.FoodPricesAndComposition'!Q24</f>
        <v>0</v>
      </c>
      <c r="P44" s="104">
        <f>C44*'2.FoodPricesAndComposition'!R24</f>
        <v>0</v>
      </c>
      <c r="Q44" s="104">
        <f>C44*'2.FoodPricesAndComposition'!S24</f>
        <v>0</v>
      </c>
      <c r="R44" s="104">
        <f>C44*'2.FoodPricesAndComposition'!T24</f>
        <v>0</v>
      </c>
      <c r="S44" s="104">
        <f>C44*'2.FoodPricesAndComposition'!U24</f>
        <v>0</v>
      </c>
      <c r="T44" s="104">
        <f>C44*'2.FoodPricesAndComposition'!V24</f>
        <v>0</v>
      </c>
      <c r="U44" s="104">
        <f>C44*'2.FoodPricesAndComposition'!W24</f>
        <v>0</v>
      </c>
      <c r="V44" s="104">
        <f>C44*'2.FoodPricesAndComposition'!X24</f>
        <v>0</v>
      </c>
      <c r="W44" s="104">
        <f>C44*'2.FoodPricesAndComposition'!Y24</f>
        <v>0</v>
      </c>
      <c r="X44" s="104">
        <f>C44*'2.FoodPricesAndComposition'!Z24</f>
        <v>0</v>
      </c>
      <c r="Y44" s="104">
        <f>C44*'2.FoodPricesAndComposition'!AA24</f>
        <v>0</v>
      </c>
      <c r="Z44" s="104">
        <f>C44*'2.FoodPricesAndComposition'!AB24</f>
        <v>0</v>
      </c>
      <c r="AA44" s="104">
        <f>C44*'2.FoodPricesAndComposition'!AC24</f>
        <v>0</v>
      </c>
      <c r="AB44" s="104">
        <f>C44*'2.FoodPricesAndComposition'!AD24</f>
        <v>0</v>
      </c>
      <c r="AC44">
        <v>20</v>
      </c>
    </row>
    <row r="45" spans="1:29" x14ac:dyDescent="0.25">
      <c r="A45" s="111" t="str">
        <f>'2.FoodPricesAndComposition'!A25</f>
        <v>Tomato sauce, canned, Stop &amp; Shop brand</v>
      </c>
      <c r="B45" s="97">
        <f>C45*'2.FoodPricesAndComposition'!F25</f>
        <v>0</v>
      </c>
      <c r="C45" s="146">
        <v>0</v>
      </c>
      <c r="D45" s="16" t="str">
        <f>'2.FoodPricesAndComposition'!D25</f>
        <v>0.25 cup</v>
      </c>
      <c r="E45" s="119">
        <f>'2.FoodPricesAndComposition'!F25</f>
        <v>0.17</v>
      </c>
      <c r="F45" s="104">
        <f>C45*'2.FoodPricesAndComposition'!H25</f>
        <v>0</v>
      </c>
      <c r="G45" s="104">
        <f>C45*'2.FoodPricesAndComposition'!I25</f>
        <v>0</v>
      </c>
      <c r="H45" s="104">
        <f>C45*'2.FoodPricesAndComposition'!J25</f>
        <v>0</v>
      </c>
      <c r="I45" s="104">
        <f>C45*'2.FoodPricesAndComposition'!K25</f>
        <v>0</v>
      </c>
      <c r="J45" s="104">
        <f>C45*'2.FoodPricesAndComposition'!L25</f>
        <v>0</v>
      </c>
      <c r="K45" s="104">
        <f>C45*'2.FoodPricesAndComposition'!M25</f>
        <v>0</v>
      </c>
      <c r="L45" s="104">
        <f>C45*'2.FoodPricesAndComposition'!N25</f>
        <v>0</v>
      </c>
      <c r="M45" s="104">
        <f>C45*'2.FoodPricesAndComposition'!O25</f>
        <v>0</v>
      </c>
      <c r="N45" s="104">
        <f>C45*'2.FoodPricesAndComposition'!P25</f>
        <v>0</v>
      </c>
      <c r="O45" s="104">
        <f>C45*'2.FoodPricesAndComposition'!Q25</f>
        <v>0</v>
      </c>
      <c r="P45" s="104">
        <f>C45*'2.FoodPricesAndComposition'!R25</f>
        <v>0</v>
      </c>
      <c r="Q45" s="104">
        <f>C45*'2.FoodPricesAndComposition'!S25</f>
        <v>0</v>
      </c>
      <c r="R45" s="104">
        <f>C45*'2.FoodPricesAndComposition'!T25</f>
        <v>0</v>
      </c>
      <c r="S45" s="104">
        <f>C45*'2.FoodPricesAndComposition'!U25</f>
        <v>0</v>
      </c>
      <c r="T45" s="104">
        <f>C45*'2.FoodPricesAndComposition'!V25</f>
        <v>0</v>
      </c>
      <c r="U45" s="104">
        <f>C45*'2.FoodPricesAndComposition'!W25</f>
        <v>0</v>
      </c>
      <c r="V45" s="104">
        <f>C45*'2.FoodPricesAndComposition'!X25</f>
        <v>0</v>
      </c>
      <c r="W45" s="104">
        <f>C45*'2.FoodPricesAndComposition'!Y25</f>
        <v>0</v>
      </c>
      <c r="X45" s="104">
        <f>C45*'2.FoodPricesAndComposition'!Z25</f>
        <v>0</v>
      </c>
      <c r="Y45" s="104">
        <f>C45*'2.FoodPricesAndComposition'!AA25</f>
        <v>0</v>
      </c>
      <c r="Z45" s="104">
        <f>C45*'2.FoodPricesAndComposition'!AB25</f>
        <v>0</v>
      </c>
      <c r="AA45" s="104">
        <f>C45*'2.FoodPricesAndComposition'!AC25</f>
        <v>0</v>
      </c>
      <c r="AB45" s="104">
        <f>C45*'2.FoodPricesAndComposition'!AD25</f>
        <v>0</v>
      </c>
      <c r="AC45">
        <v>21</v>
      </c>
    </row>
    <row r="46" spans="1:29" x14ac:dyDescent="0.25">
      <c r="A46" s="100" t="str">
        <f>'2.FoodPricesAndComposition'!A26</f>
        <v>Starchy staples</v>
      </c>
      <c r="C46" s="147">
        <v>0</v>
      </c>
      <c r="D46" s="16"/>
      <c r="E46" s="119"/>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v>22</v>
      </c>
    </row>
    <row r="47" spans="1:29" x14ac:dyDescent="0.25">
      <c r="A47" s="111" t="str">
        <f>'2.FoodPricesAndComposition'!A27</f>
        <v>Bread, multigrain premium, Stop &amp; Shop brand</v>
      </c>
      <c r="B47" s="97">
        <f>C47*'2.FoodPricesAndComposition'!F27</f>
        <v>0</v>
      </c>
      <c r="C47" s="146">
        <v>0</v>
      </c>
      <c r="D47" s="16" t="str">
        <f>'2.FoodPricesAndComposition'!D27</f>
        <v>1 slice</v>
      </c>
      <c r="E47" s="119">
        <f>'2.FoodPricesAndComposition'!F27</f>
        <v>0.19</v>
      </c>
      <c r="F47" s="104">
        <f>C47*'2.FoodPricesAndComposition'!H27</f>
        <v>0</v>
      </c>
      <c r="G47" s="104">
        <f>C47*'2.FoodPricesAndComposition'!I27</f>
        <v>0</v>
      </c>
      <c r="H47" s="104">
        <f>C47*'2.FoodPricesAndComposition'!J27</f>
        <v>0</v>
      </c>
      <c r="I47" s="104">
        <f>C47*'2.FoodPricesAndComposition'!K27</f>
        <v>0</v>
      </c>
      <c r="J47" s="104">
        <f>C47*'2.FoodPricesAndComposition'!L27</f>
        <v>0</v>
      </c>
      <c r="K47" s="104">
        <f>C47*'2.FoodPricesAndComposition'!M27</f>
        <v>0</v>
      </c>
      <c r="L47" s="104">
        <f>C47*'2.FoodPricesAndComposition'!N27</f>
        <v>0</v>
      </c>
      <c r="M47" s="104">
        <f>C47*'2.FoodPricesAndComposition'!O27</f>
        <v>0</v>
      </c>
      <c r="N47" s="104">
        <f>C47*'2.FoodPricesAndComposition'!P27</f>
        <v>0</v>
      </c>
      <c r="O47" s="104">
        <f>C47*'2.FoodPricesAndComposition'!Q27</f>
        <v>0</v>
      </c>
      <c r="P47" s="104">
        <f>C47*'2.FoodPricesAndComposition'!R27</f>
        <v>0</v>
      </c>
      <c r="Q47" s="104">
        <f>C47*'2.FoodPricesAndComposition'!S27</f>
        <v>0</v>
      </c>
      <c r="R47" s="104">
        <f>C47*'2.FoodPricesAndComposition'!T27</f>
        <v>0</v>
      </c>
      <c r="S47" s="104">
        <f>C47*'2.FoodPricesAndComposition'!U27</f>
        <v>0</v>
      </c>
      <c r="T47" s="104">
        <f>C47*'2.FoodPricesAndComposition'!V27</f>
        <v>0</v>
      </c>
      <c r="U47" s="104">
        <f>C47*'2.FoodPricesAndComposition'!W27</f>
        <v>0</v>
      </c>
      <c r="V47" s="104">
        <f>C47*'2.FoodPricesAndComposition'!X27</f>
        <v>0</v>
      </c>
      <c r="W47" s="104">
        <f>C47*'2.FoodPricesAndComposition'!Y27</f>
        <v>0</v>
      </c>
      <c r="X47" s="104">
        <f>C47*'2.FoodPricesAndComposition'!Z27</f>
        <v>0</v>
      </c>
      <c r="Y47" s="104">
        <f>C47*'2.FoodPricesAndComposition'!AA27</f>
        <v>0</v>
      </c>
      <c r="Z47" s="104">
        <f>C47*'2.FoodPricesAndComposition'!AB27</f>
        <v>0</v>
      </c>
      <c r="AA47" s="104">
        <f>C47*'2.FoodPricesAndComposition'!AC27</f>
        <v>0</v>
      </c>
      <c r="AB47" s="104">
        <f>C47*'2.FoodPricesAndComposition'!AD27</f>
        <v>0</v>
      </c>
      <c r="AC47">
        <v>23</v>
      </c>
    </row>
    <row r="48" spans="1:29" x14ac:dyDescent="0.25">
      <c r="A48" s="111" t="str">
        <f>'2.FoodPricesAndComposition'!A30</f>
        <v>Corn tortillas, soft, yellow, small, Mission Foods brand</v>
      </c>
      <c r="B48" s="97">
        <f>C48*'2.FoodPricesAndComposition'!F30</f>
        <v>0</v>
      </c>
      <c r="C48" s="146">
        <v>0</v>
      </c>
      <c r="D48" s="16" t="str">
        <f>'2.FoodPricesAndComposition'!D30</f>
        <v>3 tortillas</v>
      </c>
      <c r="E48" s="119">
        <f>'2.FoodPricesAndComposition'!F30</f>
        <v>0.37</v>
      </c>
      <c r="F48" s="104">
        <f>C48*'2.FoodPricesAndComposition'!H30</f>
        <v>0</v>
      </c>
      <c r="G48" s="104">
        <f>C48*'2.FoodPricesAndComposition'!I30</f>
        <v>0</v>
      </c>
      <c r="H48" s="104">
        <f>C48*'2.FoodPricesAndComposition'!J30</f>
        <v>0</v>
      </c>
      <c r="I48" s="104">
        <f>C48*'2.FoodPricesAndComposition'!K30</f>
        <v>0</v>
      </c>
      <c r="J48" s="104">
        <f>C48*'2.FoodPricesAndComposition'!L30</f>
        <v>0</v>
      </c>
      <c r="K48" s="104">
        <f>C48*'2.FoodPricesAndComposition'!M30</f>
        <v>0</v>
      </c>
      <c r="L48" s="104">
        <f>C48*'2.FoodPricesAndComposition'!N30</f>
        <v>0</v>
      </c>
      <c r="M48" s="104">
        <f>C48*'2.FoodPricesAndComposition'!O30</f>
        <v>0</v>
      </c>
      <c r="N48" s="104">
        <f>C48*'2.FoodPricesAndComposition'!P30</f>
        <v>0</v>
      </c>
      <c r="O48" s="104">
        <f>C48*'2.FoodPricesAndComposition'!Q30</f>
        <v>0</v>
      </c>
      <c r="P48" s="104">
        <f>C48*'2.FoodPricesAndComposition'!R30</f>
        <v>0</v>
      </c>
      <c r="Q48" s="104">
        <f>C48*'2.FoodPricesAndComposition'!S30</f>
        <v>0</v>
      </c>
      <c r="R48" s="104">
        <f>C48*'2.FoodPricesAndComposition'!T30</f>
        <v>0</v>
      </c>
      <c r="S48" s="104">
        <f>C48*'2.FoodPricesAndComposition'!U30</f>
        <v>0</v>
      </c>
      <c r="T48" s="104">
        <f>C48*'2.FoodPricesAndComposition'!V30</f>
        <v>0</v>
      </c>
      <c r="U48" s="104">
        <f>C48*'2.FoodPricesAndComposition'!W30</f>
        <v>0</v>
      </c>
      <c r="V48" s="104">
        <f>C48*'2.FoodPricesAndComposition'!X30</f>
        <v>0</v>
      </c>
      <c r="W48" s="104">
        <f>C48*'2.FoodPricesAndComposition'!Y30</f>
        <v>0</v>
      </c>
      <c r="X48" s="104">
        <f>C48*'2.FoodPricesAndComposition'!Z30</f>
        <v>0</v>
      </c>
      <c r="Y48" s="104">
        <f>C48*'2.FoodPricesAndComposition'!AA30</f>
        <v>0</v>
      </c>
      <c r="Z48" s="104">
        <f>C48*'2.FoodPricesAndComposition'!AB30</f>
        <v>0</v>
      </c>
      <c r="AA48" s="104">
        <f>C48*'2.FoodPricesAndComposition'!AC30</f>
        <v>0</v>
      </c>
      <c r="AB48" s="104">
        <f>C48*'2.FoodPricesAndComposition'!AD30</f>
        <v>0</v>
      </c>
      <c r="AC48">
        <v>26</v>
      </c>
    </row>
    <row r="49" spans="1:29" ht="17.100000000000001" customHeight="1" x14ac:dyDescent="0.25">
      <c r="A49" s="111" t="str">
        <f>'2.FoodPricesAndComposition'!A31</f>
        <v>Egg noodles, wide, Stop &amp; Shop brand</v>
      </c>
      <c r="B49" s="97">
        <f>C49*'2.FoodPricesAndComposition'!F31</f>
        <v>0</v>
      </c>
      <c r="C49" s="146">
        <v>0</v>
      </c>
      <c r="D49" s="16" t="str">
        <f>'2.FoodPricesAndComposition'!D31</f>
        <v>1 cup dry</v>
      </c>
      <c r="E49" s="119">
        <f>'2.FoodPricesAndComposition'!F31</f>
        <v>0.42</v>
      </c>
      <c r="F49" s="104">
        <f>C49*'2.FoodPricesAndComposition'!H31</f>
        <v>0</v>
      </c>
      <c r="G49" s="104">
        <f>C49*'2.FoodPricesAndComposition'!I31</f>
        <v>0</v>
      </c>
      <c r="H49" s="104">
        <f>C49*'2.FoodPricesAndComposition'!J31</f>
        <v>0</v>
      </c>
      <c r="I49" s="104">
        <f>C49*'2.FoodPricesAndComposition'!K31</f>
        <v>0</v>
      </c>
      <c r="J49" s="104">
        <f>C49*'2.FoodPricesAndComposition'!L31</f>
        <v>0</v>
      </c>
      <c r="K49" s="104">
        <f>C49*'2.FoodPricesAndComposition'!M31</f>
        <v>0</v>
      </c>
      <c r="L49" s="104">
        <f>C49*'2.FoodPricesAndComposition'!N31</f>
        <v>0</v>
      </c>
      <c r="M49" s="104">
        <f>C49*'2.FoodPricesAndComposition'!O31</f>
        <v>0</v>
      </c>
      <c r="N49" s="104">
        <f>C49*'2.FoodPricesAndComposition'!P31</f>
        <v>0</v>
      </c>
      <c r="O49" s="104">
        <f>C49*'2.FoodPricesAndComposition'!Q31</f>
        <v>0</v>
      </c>
      <c r="P49" s="104">
        <f>C49*'2.FoodPricesAndComposition'!R31</f>
        <v>0</v>
      </c>
      <c r="Q49" s="104">
        <f>C49*'2.FoodPricesAndComposition'!S31</f>
        <v>0</v>
      </c>
      <c r="R49" s="104">
        <f>C49*'2.FoodPricesAndComposition'!T31</f>
        <v>0</v>
      </c>
      <c r="S49" s="104">
        <f>C49*'2.FoodPricesAndComposition'!U31</f>
        <v>0</v>
      </c>
      <c r="T49" s="104">
        <f>C49*'2.FoodPricesAndComposition'!V31</f>
        <v>0</v>
      </c>
      <c r="U49" s="104">
        <f>C49*'2.FoodPricesAndComposition'!W31</f>
        <v>0</v>
      </c>
      <c r="V49" s="104">
        <f>C49*'2.FoodPricesAndComposition'!X31</f>
        <v>0</v>
      </c>
      <c r="W49" s="104">
        <f>C49*'2.FoodPricesAndComposition'!Y31</f>
        <v>0</v>
      </c>
      <c r="X49" s="104">
        <f>C49*'2.FoodPricesAndComposition'!Z31</f>
        <v>0</v>
      </c>
      <c r="Y49" s="104">
        <f>C49*'2.FoodPricesAndComposition'!AA31</f>
        <v>0</v>
      </c>
      <c r="Z49" s="104">
        <f>C49*'2.FoodPricesAndComposition'!AB31</f>
        <v>0</v>
      </c>
      <c r="AA49" s="104">
        <f>C49*'2.FoodPricesAndComposition'!AC31</f>
        <v>0</v>
      </c>
      <c r="AB49" s="104">
        <f>C49*'2.FoodPricesAndComposition'!AD31</f>
        <v>0</v>
      </c>
      <c r="AC49">
        <v>27</v>
      </c>
    </row>
    <row r="50" spans="1:29" x14ac:dyDescent="0.25">
      <c r="A50" s="111" t="str">
        <f>'2.FoodPricesAndComposition'!A32</f>
        <v>Oats, old fashioned, Stop &amp; Shop brand</v>
      </c>
      <c r="B50" s="97">
        <f>C50*'2.FoodPricesAndComposition'!F32</f>
        <v>0</v>
      </c>
      <c r="C50" s="146">
        <v>0</v>
      </c>
      <c r="D50" s="16" t="str">
        <f>'2.FoodPricesAndComposition'!D32</f>
        <v xml:space="preserve">0.5 cup </v>
      </c>
      <c r="E50" s="119">
        <f>'2.FoodPricesAndComposition'!F32</f>
        <v>0.25</v>
      </c>
      <c r="F50" s="104">
        <f>C50*'2.FoodPricesAndComposition'!H32</f>
        <v>0</v>
      </c>
      <c r="G50" s="104">
        <f>C50*'2.FoodPricesAndComposition'!I32</f>
        <v>0</v>
      </c>
      <c r="H50" s="104">
        <f>C50*'2.FoodPricesAndComposition'!J32</f>
        <v>0</v>
      </c>
      <c r="I50" s="104">
        <f>C50*'2.FoodPricesAndComposition'!K32</f>
        <v>0</v>
      </c>
      <c r="J50" s="104">
        <f>C50*'2.FoodPricesAndComposition'!L32</f>
        <v>0</v>
      </c>
      <c r="K50" s="104">
        <f>C50*'2.FoodPricesAndComposition'!M32</f>
        <v>0</v>
      </c>
      <c r="L50" s="104">
        <f>C50*'2.FoodPricesAndComposition'!N32</f>
        <v>0</v>
      </c>
      <c r="M50" s="104">
        <f>C50*'2.FoodPricesAndComposition'!O32</f>
        <v>0</v>
      </c>
      <c r="N50" s="104">
        <f>C50*'2.FoodPricesAndComposition'!P32</f>
        <v>0</v>
      </c>
      <c r="O50" s="104">
        <f>C50*'2.FoodPricesAndComposition'!Q32</f>
        <v>0</v>
      </c>
      <c r="P50" s="104">
        <f>C50*'2.FoodPricesAndComposition'!R32</f>
        <v>0</v>
      </c>
      <c r="Q50" s="104">
        <f>C50*'2.FoodPricesAndComposition'!S32</f>
        <v>0</v>
      </c>
      <c r="R50" s="104">
        <f>C50*'2.FoodPricesAndComposition'!T32</f>
        <v>0</v>
      </c>
      <c r="S50" s="104">
        <f>C50*'2.FoodPricesAndComposition'!U32</f>
        <v>0</v>
      </c>
      <c r="T50" s="104">
        <f>C50*'2.FoodPricesAndComposition'!V32</f>
        <v>0</v>
      </c>
      <c r="U50" s="104">
        <f>C50*'2.FoodPricesAndComposition'!W32</f>
        <v>0</v>
      </c>
      <c r="V50" s="104">
        <f>C50*'2.FoodPricesAndComposition'!X32</f>
        <v>0</v>
      </c>
      <c r="W50" s="104">
        <f>C50*'2.FoodPricesAndComposition'!Y32</f>
        <v>0</v>
      </c>
      <c r="X50" s="104">
        <f>C50*'2.FoodPricesAndComposition'!Z32</f>
        <v>0</v>
      </c>
      <c r="Y50" s="104">
        <f>C50*'2.FoodPricesAndComposition'!AA32</f>
        <v>0</v>
      </c>
      <c r="Z50" s="104">
        <f>C50*'2.FoodPricesAndComposition'!AB32</f>
        <v>0</v>
      </c>
      <c r="AA50" s="104">
        <f>C50*'2.FoodPricesAndComposition'!AC32</f>
        <v>0</v>
      </c>
      <c r="AB50" s="104">
        <f>C50*'2.FoodPricesAndComposition'!AD32</f>
        <v>0</v>
      </c>
      <c r="AC50">
        <v>28</v>
      </c>
    </row>
    <row r="51" spans="1:29" x14ac:dyDescent="0.25">
      <c r="A51" s="111" t="str">
        <f>'2.FoodPricesAndComposition'!A33</f>
        <v>Pasta penne, Stop &amp; Shop brand</v>
      </c>
      <c r="B51" s="97">
        <f>C51*'2.FoodPricesAndComposition'!F33</f>
        <v>0</v>
      </c>
      <c r="C51" s="146">
        <v>0</v>
      </c>
      <c r="D51" s="16" t="str">
        <f>'2.FoodPricesAndComposition'!D33</f>
        <v>0.75 cup dry</v>
      </c>
      <c r="E51" s="119">
        <f>'2.FoodPricesAndComposition'!F33</f>
        <v>0.19</v>
      </c>
      <c r="F51" s="104">
        <f>C51*'2.FoodPricesAndComposition'!H33</f>
        <v>0</v>
      </c>
      <c r="G51" s="104">
        <f>C51*'2.FoodPricesAndComposition'!I33</f>
        <v>0</v>
      </c>
      <c r="H51" s="104">
        <f>C51*'2.FoodPricesAndComposition'!J33</f>
        <v>0</v>
      </c>
      <c r="I51" s="104">
        <f>C51*'2.FoodPricesAndComposition'!K33</f>
        <v>0</v>
      </c>
      <c r="J51" s="104">
        <f>C51*'2.FoodPricesAndComposition'!L33</f>
        <v>0</v>
      </c>
      <c r="K51" s="104">
        <f>C51*'2.FoodPricesAndComposition'!M33</f>
        <v>0</v>
      </c>
      <c r="L51" s="104">
        <f>C51*'2.FoodPricesAndComposition'!N33</f>
        <v>0</v>
      </c>
      <c r="M51" s="104">
        <f>C51*'2.FoodPricesAndComposition'!O33</f>
        <v>0</v>
      </c>
      <c r="N51" s="104">
        <f>C51*'2.FoodPricesAndComposition'!P33</f>
        <v>0</v>
      </c>
      <c r="O51" s="104">
        <f>C51*'2.FoodPricesAndComposition'!Q33</f>
        <v>0</v>
      </c>
      <c r="P51" s="104">
        <f>C51*'2.FoodPricesAndComposition'!R33</f>
        <v>0</v>
      </c>
      <c r="Q51" s="104">
        <f>C51*'2.FoodPricesAndComposition'!S33</f>
        <v>0</v>
      </c>
      <c r="R51" s="104">
        <f>C51*'2.FoodPricesAndComposition'!T33</f>
        <v>0</v>
      </c>
      <c r="S51" s="104">
        <f>C51*'2.FoodPricesAndComposition'!U33</f>
        <v>0</v>
      </c>
      <c r="T51" s="104">
        <f>C51*'2.FoodPricesAndComposition'!V33</f>
        <v>0</v>
      </c>
      <c r="U51" s="104">
        <f>C51*'2.FoodPricesAndComposition'!W33</f>
        <v>0</v>
      </c>
      <c r="V51" s="104">
        <f>C51*'2.FoodPricesAndComposition'!X33</f>
        <v>0</v>
      </c>
      <c r="W51" s="104">
        <f>C51*'2.FoodPricesAndComposition'!Y33</f>
        <v>0</v>
      </c>
      <c r="X51" s="104">
        <f>C51*'2.FoodPricesAndComposition'!Z33</f>
        <v>0</v>
      </c>
      <c r="Y51" s="104">
        <f>C51*'2.FoodPricesAndComposition'!AA33</f>
        <v>0</v>
      </c>
      <c r="Z51" s="104">
        <f>C51*'2.FoodPricesAndComposition'!AB33</f>
        <v>0</v>
      </c>
      <c r="AA51" s="104">
        <f>C51*'2.FoodPricesAndComposition'!AC33</f>
        <v>0</v>
      </c>
      <c r="AB51" s="104">
        <f>C51*'2.FoodPricesAndComposition'!AD33</f>
        <v>0</v>
      </c>
      <c r="AC51">
        <v>29</v>
      </c>
    </row>
    <row r="52" spans="1:29" x14ac:dyDescent="0.25">
      <c r="A52" s="111" t="str">
        <f>'2.FoodPricesAndComposition'!A34</f>
        <v>Pasta rotini, whole grain, Barilla brand</v>
      </c>
      <c r="B52" s="97">
        <f>C52*'2.FoodPricesAndComposition'!F34</f>
        <v>0</v>
      </c>
      <c r="C52" s="146">
        <v>0</v>
      </c>
      <c r="D52" s="16" t="str">
        <f>'2.FoodPricesAndComposition'!D34</f>
        <v>2 oz</v>
      </c>
      <c r="E52" s="119">
        <f>'2.FoodPricesAndComposition'!F34</f>
        <v>0.27</v>
      </c>
      <c r="F52" s="104">
        <f>C52*'2.FoodPricesAndComposition'!H34</f>
        <v>0</v>
      </c>
      <c r="G52" s="104">
        <f>C52*'2.FoodPricesAndComposition'!I34</f>
        <v>0</v>
      </c>
      <c r="H52" s="104">
        <f>C52*'2.FoodPricesAndComposition'!J34</f>
        <v>0</v>
      </c>
      <c r="I52" s="104">
        <f>C52*'2.FoodPricesAndComposition'!K34</f>
        <v>0</v>
      </c>
      <c r="J52" s="104">
        <f>C52*'2.FoodPricesAndComposition'!L34</f>
        <v>0</v>
      </c>
      <c r="K52" s="104">
        <f>C52*'2.FoodPricesAndComposition'!M34</f>
        <v>0</v>
      </c>
      <c r="L52" s="104">
        <f>C52*'2.FoodPricesAndComposition'!N34</f>
        <v>0</v>
      </c>
      <c r="M52" s="104">
        <f>C52*'2.FoodPricesAndComposition'!O34</f>
        <v>0</v>
      </c>
      <c r="N52" s="104">
        <f>C52*'2.FoodPricesAndComposition'!P34</f>
        <v>0</v>
      </c>
      <c r="O52" s="104">
        <f>C52*'2.FoodPricesAndComposition'!Q34</f>
        <v>0</v>
      </c>
      <c r="P52" s="104">
        <f>C52*'2.FoodPricesAndComposition'!R34</f>
        <v>0</v>
      </c>
      <c r="Q52" s="104">
        <f>C52*'2.FoodPricesAndComposition'!S34</f>
        <v>0</v>
      </c>
      <c r="R52" s="104">
        <f>C52*'2.FoodPricesAndComposition'!T34</f>
        <v>0</v>
      </c>
      <c r="S52" s="104">
        <f>C52*'2.FoodPricesAndComposition'!U34</f>
        <v>0</v>
      </c>
      <c r="T52" s="104">
        <f>C52*'2.FoodPricesAndComposition'!V34</f>
        <v>0</v>
      </c>
      <c r="U52" s="104">
        <f>C52*'2.FoodPricesAndComposition'!W34</f>
        <v>0</v>
      </c>
      <c r="V52" s="104">
        <f>C52*'2.FoodPricesAndComposition'!X34</f>
        <v>0</v>
      </c>
      <c r="W52" s="104">
        <f>C52*'2.FoodPricesAndComposition'!Y34</f>
        <v>0</v>
      </c>
      <c r="X52" s="104">
        <f>C52*'2.FoodPricesAndComposition'!Z34</f>
        <v>0</v>
      </c>
      <c r="Y52" s="104">
        <f>C52*'2.FoodPricesAndComposition'!AA34</f>
        <v>0</v>
      </c>
      <c r="Z52" s="104">
        <f>C52*'2.FoodPricesAndComposition'!AB34</f>
        <v>0</v>
      </c>
      <c r="AA52" s="104">
        <f>C52*'2.FoodPricesAndComposition'!AC34</f>
        <v>0</v>
      </c>
      <c r="AB52" s="104">
        <f>C52*'2.FoodPricesAndComposition'!AD34</f>
        <v>0</v>
      </c>
      <c r="AC52">
        <v>30</v>
      </c>
    </row>
    <row r="53" spans="1:29" x14ac:dyDescent="0.25">
      <c r="A53" s="111" t="str">
        <f>'2.FoodPricesAndComposition'!A37</f>
        <v>Rice, brown, Stop &amp; Shop brand</v>
      </c>
      <c r="B53" s="97">
        <f>C53*'2.FoodPricesAndComposition'!F37</f>
        <v>0</v>
      </c>
      <c r="C53" s="146">
        <v>0</v>
      </c>
      <c r="D53" s="16" t="str">
        <f>'2.FoodPricesAndComposition'!D37</f>
        <v>0.25 cup</v>
      </c>
      <c r="E53" s="119">
        <f>'2.FoodPricesAndComposition'!F37</f>
        <v>0.19</v>
      </c>
      <c r="F53" s="104">
        <f>C53*'2.FoodPricesAndComposition'!H37</f>
        <v>0</v>
      </c>
      <c r="G53" s="104">
        <f>C53*'2.FoodPricesAndComposition'!I37</f>
        <v>0</v>
      </c>
      <c r="H53" s="104">
        <f>C53*'2.FoodPricesAndComposition'!J37</f>
        <v>0</v>
      </c>
      <c r="I53" s="104">
        <f>C53*'2.FoodPricesAndComposition'!K37</f>
        <v>0</v>
      </c>
      <c r="J53" s="104">
        <f>C53*'2.FoodPricesAndComposition'!L37</f>
        <v>0</v>
      </c>
      <c r="K53" s="104">
        <f>C53*'2.FoodPricesAndComposition'!M37</f>
        <v>0</v>
      </c>
      <c r="L53" s="104">
        <f>C53*'2.FoodPricesAndComposition'!N37</f>
        <v>0</v>
      </c>
      <c r="M53" s="104">
        <f>C53*'2.FoodPricesAndComposition'!O37</f>
        <v>0</v>
      </c>
      <c r="N53" s="104">
        <f>C53*'2.FoodPricesAndComposition'!P37</f>
        <v>0</v>
      </c>
      <c r="O53" s="104">
        <f>C53*'2.FoodPricesAndComposition'!Q37</f>
        <v>0</v>
      </c>
      <c r="P53" s="104">
        <f>C53*'2.FoodPricesAndComposition'!R37</f>
        <v>0</v>
      </c>
      <c r="Q53" s="104">
        <f>C53*'2.FoodPricesAndComposition'!S37</f>
        <v>0</v>
      </c>
      <c r="R53" s="104">
        <f>C53*'2.FoodPricesAndComposition'!T37</f>
        <v>0</v>
      </c>
      <c r="S53" s="104">
        <f>C53*'2.FoodPricesAndComposition'!U37</f>
        <v>0</v>
      </c>
      <c r="T53" s="104">
        <f>C53*'2.FoodPricesAndComposition'!V37</f>
        <v>0</v>
      </c>
      <c r="U53" s="104">
        <f>C53*'2.FoodPricesAndComposition'!W37</f>
        <v>0</v>
      </c>
      <c r="V53" s="104">
        <f>C53*'2.FoodPricesAndComposition'!X37</f>
        <v>0</v>
      </c>
      <c r="W53" s="104">
        <f>C53*'2.FoodPricesAndComposition'!Y37</f>
        <v>0</v>
      </c>
      <c r="X53" s="104">
        <f>C53*'2.FoodPricesAndComposition'!Z37</f>
        <v>0</v>
      </c>
      <c r="Y53" s="104">
        <f>C53*'2.FoodPricesAndComposition'!AA37</f>
        <v>0</v>
      </c>
      <c r="Z53" s="104">
        <f>C53*'2.FoodPricesAndComposition'!AB37</f>
        <v>0</v>
      </c>
      <c r="AA53" s="104">
        <f>C53*'2.FoodPricesAndComposition'!AC37</f>
        <v>0</v>
      </c>
      <c r="AB53" s="104">
        <f>C53*'2.FoodPricesAndComposition'!AD37</f>
        <v>0</v>
      </c>
      <c r="AC53">
        <v>33</v>
      </c>
    </row>
    <row r="54" spans="1:29" ht="15" customHeight="1" x14ac:dyDescent="0.25">
      <c r="A54" s="111" t="str">
        <f>'2.FoodPricesAndComposition'!A38</f>
        <v>Rice, white, long grain, enriched, Stop &amp; Shop brand</v>
      </c>
      <c r="B54" s="97">
        <f>C54*'2.FoodPricesAndComposition'!F38</f>
        <v>0</v>
      </c>
      <c r="C54" s="146">
        <v>0</v>
      </c>
      <c r="D54" s="16" t="str">
        <f>'2.FoodPricesAndComposition'!D38</f>
        <v>0.25 cup</v>
      </c>
      <c r="E54" s="119">
        <f>'2.FoodPricesAndComposition'!F38</f>
        <v>0.15</v>
      </c>
      <c r="F54" s="104">
        <f>C54*'2.FoodPricesAndComposition'!H38</f>
        <v>0</v>
      </c>
      <c r="G54" s="104">
        <f>C54*'2.FoodPricesAndComposition'!I38</f>
        <v>0</v>
      </c>
      <c r="H54" s="104">
        <f>C54*'2.FoodPricesAndComposition'!J38</f>
        <v>0</v>
      </c>
      <c r="I54" s="104">
        <f>C54*'2.FoodPricesAndComposition'!K38</f>
        <v>0</v>
      </c>
      <c r="J54" s="104">
        <f>C54*'2.FoodPricesAndComposition'!L38</f>
        <v>0</v>
      </c>
      <c r="K54" s="104">
        <f>C54*'2.FoodPricesAndComposition'!M38</f>
        <v>0</v>
      </c>
      <c r="L54" s="104">
        <f>C54*'2.FoodPricesAndComposition'!N38</f>
        <v>0</v>
      </c>
      <c r="M54" s="104">
        <f>C54*'2.FoodPricesAndComposition'!O38</f>
        <v>0</v>
      </c>
      <c r="N54" s="104">
        <f>C54*'2.FoodPricesAndComposition'!P38</f>
        <v>0</v>
      </c>
      <c r="O54" s="104">
        <f>C54*'2.FoodPricesAndComposition'!Q38</f>
        <v>0</v>
      </c>
      <c r="P54" s="104">
        <f>C54*'2.FoodPricesAndComposition'!R38</f>
        <v>0</v>
      </c>
      <c r="Q54" s="104">
        <f>C54*'2.FoodPricesAndComposition'!S38</f>
        <v>0</v>
      </c>
      <c r="R54" s="104">
        <f>C54*'2.FoodPricesAndComposition'!T38</f>
        <v>0</v>
      </c>
      <c r="S54" s="104">
        <f>C54*'2.FoodPricesAndComposition'!U38</f>
        <v>0</v>
      </c>
      <c r="T54" s="104">
        <f>C54*'2.FoodPricesAndComposition'!V38</f>
        <v>0</v>
      </c>
      <c r="U54" s="104">
        <f>C54*'2.FoodPricesAndComposition'!W38</f>
        <v>0</v>
      </c>
      <c r="V54" s="104">
        <f>C54*'2.FoodPricesAndComposition'!X38</f>
        <v>0</v>
      </c>
      <c r="W54" s="104">
        <f>C54*'2.FoodPricesAndComposition'!Y38</f>
        <v>0</v>
      </c>
      <c r="X54" s="104">
        <f>C54*'2.FoodPricesAndComposition'!Z38</f>
        <v>0</v>
      </c>
      <c r="Y54" s="104">
        <f>C54*'2.FoodPricesAndComposition'!AA38</f>
        <v>0</v>
      </c>
      <c r="Z54" s="104">
        <f>C54*'2.FoodPricesAndComposition'!AB38</f>
        <v>0</v>
      </c>
      <c r="AA54" s="104">
        <f>C54*'2.FoodPricesAndComposition'!AC38</f>
        <v>0</v>
      </c>
      <c r="AB54" s="104">
        <f>C54*'2.FoodPricesAndComposition'!AD38</f>
        <v>0</v>
      </c>
      <c r="AC54">
        <v>34</v>
      </c>
    </row>
    <row r="55" spans="1:29" x14ac:dyDescent="0.25">
      <c r="A55" s="100" t="str">
        <f>'2.FoodPricesAndComposition'!A39</f>
        <v>Nuts, beans, seeds and oils</v>
      </c>
      <c r="C55" s="147">
        <v>0</v>
      </c>
      <c r="D55" s="16"/>
      <c r="E55" s="119"/>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v>35</v>
      </c>
    </row>
    <row r="56" spans="1:29" x14ac:dyDescent="0.25">
      <c r="A56" s="111" t="str">
        <f>'2.FoodPricesAndComposition'!A40</f>
        <v>Almonds, whole, Stop &amp; Shop brand</v>
      </c>
      <c r="B56" s="97">
        <f>C56*'2.FoodPricesAndComposition'!F40</f>
        <v>0</v>
      </c>
      <c r="C56" s="146">
        <v>0</v>
      </c>
      <c r="D56" s="16" t="str">
        <f>'2.FoodPricesAndComposition'!D40</f>
        <v>25 pieces</v>
      </c>
      <c r="E56" s="119">
        <f>'2.FoodPricesAndComposition'!F40</f>
        <v>0.66</v>
      </c>
      <c r="F56" s="104">
        <f>C56*'2.FoodPricesAndComposition'!H40</f>
        <v>0</v>
      </c>
      <c r="G56" s="104">
        <f>C56*'2.FoodPricesAndComposition'!I40</f>
        <v>0</v>
      </c>
      <c r="H56" s="104">
        <f>C56*'2.FoodPricesAndComposition'!J40</f>
        <v>0</v>
      </c>
      <c r="I56" s="104">
        <f>C56*'2.FoodPricesAndComposition'!K40</f>
        <v>0</v>
      </c>
      <c r="J56" s="104">
        <f>C56*'2.FoodPricesAndComposition'!L40</f>
        <v>0</v>
      </c>
      <c r="K56" s="104">
        <f>C56*'2.FoodPricesAndComposition'!M40</f>
        <v>0</v>
      </c>
      <c r="L56" s="104">
        <f>C56*'2.FoodPricesAndComposition'!N40</f>
        <v>0</v>
      </c>
      <c r="M56" s="104">
        <f>C56*'2.FoodPricesAndComposition'!O40</f>
        <v>0</v>
      </c>
      <c r="N56" s="104">
        <f>C56*'2.FoodPricesAndComposition'!P40</f>
        <v>0</v>
      </c>
      <c r="O56" s="104">
        <f>C56*'2.FoodPricesAndComposition'!Q40</f>
        <v>0</v>
      </c>
      <c r="P56" s="104">
        <f>C56*'2.FoodPricesAndComposition'!R40</f>
        <v>0</v>
      </c>
      <c r="Q56" s="104">
        <f>C56*'2.FoodPricesAndComposition'!S40</f>
        <v>0</v>
      </c>
      <c r="R56" s="104">
        <f>C56*'2.FoodPricesAndComposition'!T40</f>
        <v>0</v>
      </c>
      <c r="S56" s="104">
        <f>C56*'2.FoodPricesAndComposition'!U40</f>
        <v>0</v>
      </c>
      <c r="T56" s="104">
        <f>C56*'2.FoodPricesAndComposition'!V40</f>
        <v>0</v>
      </c>
      <c r="U56" s="104">
        <f>C56*'2.FoodPricesAndComposition'!W40</f>
        <v>0</v>
      </c>
      <c r="V56" s="104">
        <f>C56*'2.FoodPricesAndComposition'!X40</f>
        <v>0</v>
      </c>
      <c r="W56" s="104">
        <f>C56*'2.FoodPricesAndComposition'!Y40</f>
        <v>0</v>
      </c>
      <c r="X56" s="104">
        <f>C56*'2.FoodPricesAndComposition'!Z40</f>
        <v>0</v>
      </c>
      <c r="Y56" s="104">
        <f>C56*'2.FoodPricesAndComposition'!AA40</f>
        <v>0</v>
      </c>
      <c r="Z56" s="104">
        <f>C56*'2.FoodPricesAndComposition'!AB40</f>
        <v>0</v>
      </c>
      <c r="AA56" s="104">
        <f>C56*'2.FoodPricesAndComposition'!AC40</f>
        <v>0</v>
      </c>
      <c r="AB56" s="104">
        <f>C56*'2.FoodPricesAndComposition'!AD40</f>
        <v>0</v>
      </c>
      <c r="AC56">
        <v>36</v>
      </c>
    </row>
    <row r="57" spans="1:29" x14ac:dyDescent="0.25">
      <c r="A57" s="111" t="str">
        <f>'2.FoodPricesAndComposition'!A41</f>
        <v>Cashews, whole, Stop &amp; Shop brand</v>
      </c>
      <c r="B57" s="97">
        <f>C57*'2.FoodPricesAndComposition'!F41</f>
        <v>0</v>
      </c>
      <c r="C57" s="146">
        <v>0</v>
      </c>
      <c r="D57" s="16" t="str">
        <f>'2.FoodPricesAndComposition'!D41</f>
        <v>3 tbsp</v>
      </c>
      <c r="E57" s="119">
        <f>'2.FoodPricesAndComposition'!F41</f>
        <v>0.69</v>
      </c>
      <c r="F57" s="104">
        <f>C57*'2.FoodPricesAndComposition'!H41</f>
        <v>0</v>
      </c>
      <c r="G57" s="104">
        <f>C57*'2.FoodPricesAndComposition'!I41</f>
        <v>0</v>
      </c>
      <c r="H57" s="104">
        <f>C57*'2.FoodPricesAndComposition'!J41</f>
        <v>0</v>
      </c>
      <c r="I57" s="104">
        <f>C57*'2.FoodPricesAndComposition'!K41</f>
        <v>0</v>
      </c>
      <c r="J57" s="104">
        <f>C57*'2.FoodPricesAndComposition'!L41</f>
        <v>0</v>
      </c>
      <c r="K57" s="104">
        <f>C57*'2.FoodPricesAndComposition'!M41</f>
        <v>0</v>
      </c>
      <c r="L57" s="104">
        <f>C57*'2.FoodPricesAndComposition'!N41</f>
        <v>0</v>
      </c>
      <c r="M57" s="104">
        <f>C57*'2.FoodPricesAndComposition'!O41</f>
        <v>0</v>
      </c>
      <c r="N57" s="104">
        <f>C57*'2.FoodPricesAndComposition'!P41</f>
        <v>0</v>
      </c>
      <c r="O57" s="104">
        <f>C57*'2.FoodPricesAndComposition'!Q41</f>
        <v>0</v>
      </c>
      <c r="P57" s="104">
        <f>C57*'2.FoodPricesAndComposition'!R41</f>
        <v>0</v>
      </c>
      <c r="Q57" s="104">
        <f>C57*'2.FoodPricesAndComposition'!S41</f>
        <v>0</v>
      </c>
      <c r="R57" s="104">
        <f>C57*'2.FoodPricesAndComposition'!T41</f>
        <v>0</v>
      </c>
      <c r="S57" s="104">
        <f>C57*'2.FoodPricesAndComposition'!U41</f>
        <v>0</v>
      </c>
      <c r="T57" s="104">
        <f>C57*'2.FoodPricesAndComposition'!V41</f>
        <v>0</v>
      </c>
      <c r="U57" s="104">
        <f>C57*'2.FoodPricesAndComposition'!W41</f>
        <v>0</v>
      </c>
      <c r="V57" s="104">
        <f>C57*'2.FoodPricesAndComposition'!X41</f>
        <v>0</v>
      </c>
      <c r="W57" s="104">
        <f>C57*'2.FoodPricesAndComposition'!Y41</f>
        <v>0</v>
      </c>
      <c r="X57" s="104">
        <f>C57*'2.FoodPricesAndComposition'!Z41</f>
        <v>0</v>
      </c>
      <c r="Y57" s="104">
        <f>C57*'2.FoodPricesAndComposition'!AA41</f>
        <v>0</v>
      </c>
      <c r="Z57" s="104">
        <f>C57*'2.FoodPricesAndComposition'!AB41</f>
        <v>0</v>
      </c>
      <c r="AA57" s="104">
        <f>C57*'2.FoodPricesAndComposition'!AC41</f>
        <v>0</v>
      </c>
      <c r="AB57" s="104">
        <f>C57*'2.FoodPricesAndComposition'!AD41</f>
        <v>0</v>
      </c>
      <c r="AC57">
        <v>37</v>
      </c>
    </row>
    <row r="58" spans="1:29" x14ac:dyDescent="0.25">
      <c r="A58" s="111" t="str">
        <f>'2.FoodPricesAndComposition'!A42</f>
        <v xml:space="preserve">Walnuts, diced, Diamonds of California brand </v>
      </c>
      <c r="B58" s="97">
        <f>C58*'2.FoodPricesAndComposition'!F42</f>
        <v>0</v>
      </c>
      <c r="C58" s="146">
        <v>0</v>
      </c>
      <c r="D58" s="16" t="str">
        <f>'2.FoodPricesAndComposition'!D42</f>
        <v>0.25 cup</v>
      </c>
      <c r="E58" s="119">
        <f>'2.FoodPricesAndComposition'!F42</f>
        <v>0.67</v>
      </c>
      <c r="F58" s="104">
        <f>C58*'2.FoodPricesAndComposition'!H42</f>
        <v>0</v>
      </c>
      <c r="G58" s="104">
        <f>C58*'2.FoodPricesAndComposition'!I42</f>
        <v>0</v>
      </c>
      <c r="H58" s="104">
        <f>C58*'2.FoodPricesAndComposition'!J42</f>
        <v>0</v>
      </c>
      <c r="I58" s="104">
        <f>C58*'2.FoodPricesAndComposition'!K42</f>
        <v>0</v>
      </c>
      <c r="J58" s="104">
        <f>C58*'2.FoodPricesAndComposition'!L42</f>
        <v>0</v>
      </c>
      <c r="K58" s="104">
        <f>C58*'2.FoodPricesAndComposition'!M42</f>
        <v>0</v>
      </c>
      <c r="L58" s="104">
        <f>C58*'2.FoodPricesAndComposition'!N42</f>
        <v>0</v>
      </c>
      <c r="M58" s="104">
        <f>C58*'2.FoodPricesAndComposition'!O42</f>
        <v>0</v>
      </c>
      <c r="N58" s="104">
        <f>C58*'2.FoodPricesAndComposition'!P42</f>
        <v>0</v>
      </c>
      <c r="O58" s="104">
        <f>C58*'2.FoodPricesAndComposition'!Q42</f>
        <v>0</v>
      </c>
      <c r="P58" s="104">
        <f>C58*'2.FoodPricesAndComposition'!R42</f>
        <v>0</v>
      </c>
      <c r="Q58" s="104">
        <f>C58*'2.FoodPricesAndComposition'!S42</f>
        <v>0</v>
      </c>
      <c r="R58" s="104">
        <f>C58*'2.FoodPricesAndComposition'!T42</f>
        <v>0</v>
      </c>
      <c r="S58" s="104">
        <f>C58*'2.FoodPricesAndComposition'!U42</f>
        <v>0</v>
      </c>
      <c r="T58" s="104">
        <f>C58*'2.FoodPricesAndComposition'!V42</f>
        <v>0</v>
      </c>
      <c r="U58" s="104">
        <f>C58*'2.FoodPricesAndComposition'!W42</f>
        <v>0</v>
      </c>
      <c r="V58" s="104">
        <f>C58*'2.FoodPricesAndComposition'!X42</f>
        <v>0</v>
      </c>
      <c r="W58" s="104">
        <f>C58*'2.FoodPricesAndComposition'!Y42</f>
        <v>0</v>
      </c>
      <c r="X58" s="104">
        <f>C58*'2.FoodPricesAndComposition'!Z42</f>
        <v>0</v>
      </c>
      <c r="Y58" s="104">
        <f>C58*'2.FoodPricesAndComposition'!AA42</f>
        <v>0</v>
      </c>
      <c r="Z58" s="104">
        <f>C58*'2.FoodPricesAndComposition'!AB42</f>
        <v>0</v>
      </c>
      <c r="AA58" s="104">
        <f>C58*'2.FoodPricesAndComposition'!AC42</f>
        <v>0</v>
      </c>
      <c r="AB58" s="104">
        <f>C58*'2.FoodPricesAndComposition'!AD42</f>
        <v>0</v>
      </c>
      <c r="AC58">
        <v>38</v>
      </c>
    </row>
    <row r="59" spans="1:29" x14ac:dyDescent="0.25">
      <c r="A59" s="111" t="str">
        <f>'2.FoodPricesAndComposition'!A43</f>
        <v>Beans, black, dried, Goya Foods brand</v>
      </c>
      <c r="B59" s="97">
        <f>C59*'2.FoodPricesAndComposition'!F43</f>
        <v>0</v>
      </c>
      <c r="C59" s="146">
        <v>0</v>
      </c>
      <c r="D59" s="16" t="str">
        <f>'2.FoodPricesAndComposition'!D43</f>
        <v>0.25 cup</v>
      </c>
      <c r="E59" s="119">
        <f>'2.FoodPricesAndComposition'!F43</f>
        <v>0.2</v>
      </c>
      <c r="F59" s="104">
        <f>C59*'2.FoodPricesAndComposition'!H43</f>
        <v>0</v>
      </c>
      <c r="G59" s="104">
        <f>C59*'2.FoodPricesAndComposition'!I43</f>
        <v>0</v>
      </c>
      <c r="H59" s="104">
        <f>C59*'2.FoodPricesAndComposition'!J43</f>
        <v>0</v>
      </c>
      <c r="I59" s="104">
        <f>C59*'2.FoodPricesAndComposition'!K43</f>
        <v>0</v>
      </c>
      <c r="J59" s="104">
        <f>C59*'2.FoodPricesAndComposition'!L43</f>
        <v>0</v>
      </c>
      <c r="K59" s="104">
        <f>C59*'2.FoodPricesAndComposition'!M43</f>
        <v>0</v>
      </c>
      <c r="L59" s="104">
        <f>C59*'2.FoodPricesAndComposition'!N43</f>
        <v>0</v>
      </c>
      <c r="M59" s="104">
        <f>C59*'2.FoodPricesAndComposition'!O43</f>
        <v>0</v>
      </c>
      <c r="N59" s="104">
        <f>C59*'2.FoodPricesAndComposition'!P43</f>
        <v>0</v>
      </c>
      <c r="O59" s="104">
        <f>C59*'2.FoodPricesAndComposition'!Q43</f>
        <v>0</v>
      </c>
      <c r="P59" s="104">
        <f>C59*'2.FoodPricesAndComposition'!R43</f>
        <v>0</v>
      </c>
      <c r="Q59" s="104">
        <f>C59*'2.FoodPricesAndComposition'!S43</f>
        <v>0</v>
      </c>
      <c r="R59" s="104">
        <f>C59*'2.FoodPricesAndComposition'!T43</f>
        <v>0</v>
      </c>
      <c r="S59" s="104">
        <f>C59*'2.FoodPricesAndComposition'!U43</f>
        <v>0</v>
      </c>
      <c r="T59" s="104">
        <f>C59*'2.FoodPricesAndComposition'!V43</f>
        <v>0</v>
      </c>
      <c r="U59" s="104">
        <f>C59*'2.FoodPricesAndComposition'!W43</f>
        <v>0</v>
      </c>
      <c r="V59" s="104">
        <f>C59*'2.FoodPricesAndComposition'!X43</f>
        <v>0</v>
      </c>
      <c r="W59" s="104">
        <f>C59*'2.FoodPricesAndComposition'!Y43</f>
        <v>0</v>
      </c>
      <c r="X59" s="104">
        <f>C59*'2.FoodPricesAndComposition'!Z43</f>
        <v>0</v>
      </c>
      <c r="Y59" s="104">
        <f>C59*'2.FoodPricesAndComposition'!AA43</f>
        <v>0</v>
      </c>
      <c r="Z59" s="104">
        <f>C59*'2.FoodPricesAndComposition'!AB43</f>
        <v>0</v>
      </c>
      <c r="AA59" s="104">
        <f>C59*'2.FoodPricesAndComposition'!AC43</f>
        <v>0</v>
      </c>
      <c r="AB59" s="104">
        <f>C59*'2.FoodPricesAndComposition'!AD43</f>
        <v>0</v>
      </c>
      <c r="AC59">
        <v>39</v>
      </c>
    </row>
    <row r="60" spans="1:29" x14ac:dyDescent="0.25">
      <c r="A60" s="111" t="str">
        <f>'2.FoodPricesAndComposition'!A45</f>
        <v>Beans, black, refried, Ducal brand</v>
      </c>
      <c r="B60" s="97">
        <f>C60*'2.FoodPricesAndComposition'!F45</f>
        <v>0</v>
      </c>
      <c r="C60" s="146">
        <v>0</v>
      </c>
      <c r="D60" s="16" t="str">
        <f>'2.FoodPricesAndComposition'!D45</f>
        <v>0.5 cup</v>
      </c>
      <c r="E60" s="119">
        <f>'2.FoodPricesAndComposition'!F45</f>
        <v>0.83</v>
      </c>
      <c r="F60" s="104">
        <f>C60*'2.FoodPricesAndComposition'!H45</f>
        <v>0</v>
      </c>
      <c r="G60" s="104">
        <f>C60*'2.FoodPricesAndComposition'!I45</f>
        <v>0</v>
      </c>
      <c r="H60" s="104">
        <f>C60*'2.FoodPricesAndComposition'!J45</f>
        <v>0</v>
      </c>
      <c r="I60" s="104">
        <f>C60*'2.FoodPricesAndComposition'!K45</f>
        <v>0</v>
      </c>
      <c r="J60" s="104">
        <f>C60*'2.FoodPricesAndComposition'!L45</f>
        <v>0</v>
      </c>
      <c r="K60" s="104">
        <f>C60*'2.FoodPricesAndComposition'!M45</f>
        <v>0</v>
      </c>
      <c r="L60" s="104">
        <f>C60*'2.FoodPricesAndComposition'!N45</f>
        <v>0</v>
      </c>
      <c r="M60" s="104">
        <f>C60*'2.FoodPricesAndComposition'!O45</f>
        <v>0</v>
      </c>
      <c r="N60" s="104">
        <f>C60*'2.FoodPricesAndComposition'!P45</f>
        <v>0</v>
      </c>
      <c r="O60" s="104">
        <f>C60*'2.FoodPricesAndComposition'!Q45</f>
        <v>0</v>
      </c>
      <c r="P60" s="104">
        <f>C60*'2.FoodPricesAndComposition'!R45</f>
        <v>0</v>
      </c>
      <c r="Q60" s="104">
        <f>C60*'2.FoodPricesAndComposition'!S45</f>
        <v>0</v>
      </c>
      <c r="R60" s="104">
        <f>C60*'2.FoodPricesAndComposition'!T45</f>
        <v>0</v>
      </c>
      <c r="S60" s="104">
        <f>C60*'2.FoodPricesAndComposition'!U45</f>
        <v>0</v>
      </c>
      <c r="T60" s="104">
        <f>C60*'2.FoodPricesAndComposition'!V45</f>
        <v>0</v>
      </c>
      <c r="U60" s="104">
        <f>C60*'2.FoodPricesAndComposition'!W45</f>
        <v>0</v>
      </c>
      <c r="V60" s="104">
        <f>C60*'2.FoodPricesAndComposition'!X45</f>
        <v>0</v>
      </c>
      <c r="W60" s="104">
        <f>C60*'2.FoodPricesAndComposition'!Y45</f>
        <v>0</v>
      </c>
      <c r="X60" s="104">
        <f>C60*'2.FoodPricesAndComposition'!Z45</f>
        <v>0</v>
      </c>
      <c r="Y60" s="104">
        <f>C60*'2.FoodPricesAndComposition'!AA45</f>
        <v>0</v>
      </c>
      <c r="Z60" s="104">
        <f>C60*'2.FoodPricesAndComposition'!AB45</f>
        <v>0</v>
      </c>
      <c r="AA60" s="104">
        <f>C60*'2.FoodPricesAndComposition'!AC45</f>
        <v>0</v>
      </c>
      <c r="AB60" s="104">
        <f>C60*'2.FoodPricesAndComposition'!AD45</f>
        <v>0</v>
      </c>
      <c r="AC60">
        <v>41</v>
      </c>
    </row>
    <row r="61" spans="1:29" x14ac:dyDescent="0.25">
      <c r="A61" s="111" t="str">
        <f>'2.FoodPricesAndComposition'!A46</f>
        <v>Chick peas - garbanzos, canned, Goya Foods brand</v>
      </c>
      <c r="B61" s="97">
        <f>C61*'2.FoodPricesAndComposition'!F46</f>
        <v>0</v>
      </c>
      <c r="C61" s="146">
        <v>0</v>
      </c>
      <c r="D61" s="16" t="str">
        <f>'2.FoodPricesAndComposition'!D46</f>
        <v>0.5 cup</v>
      </c>
      <c r="E61" s="119">
        <f>'2.FoodPricesAndComposition'!F46</f>
        <v>0.36</v>
      </c>
      <c r="F61" s="104">
        <f>C61*'2.FoodPricesAndComposition'!H46</f>
        <v>0</v>
      </c>
      <c r="G61" s="104">
        <f>C61*'2.FoodPricesAndComposition'!I46</f>
        <v>0</v>
      </c>
      <c r="H61" s="104">
        <f>C61*'2.FoodPricesAndComposition'!J46</f>
        <v>0</v>
      </c>
      <c r="I61" s="104">
        <f>C61*'2.FoodPricesAndComposition'!K46</f>
        <v>0</v>
      </c>
      <c r="J61" s="104">
        <f>C61*'2.FoodPricesAndComposition'!L46</f>
        <v>0</v>
      </c>
      <c r="K61" s="104">
        <f>C61*'2.FoodPricesAndComposition'!M46</f>
        <v>0</v>
      </c>
      <c r="L61" s="104">
        <f>C61*'2.FoodPricesAndComposition'!N46</f>
        <v>0</v>
      </c>
      <c r="M61" s="104">
        <f>C61*'2.FoodPricesAndComposition'!O46</f>
        <v>0</v>
      </c>
      <c r="N61" s="104">
        <f>C61*'2.FoodPricesAndComposition'!P46</f>
        <v>0</v>
      </c>
      <c r="O61" s="104">
        <f>C61*'2.FoodPricesAndComposition'!Q46</f>
        <v>0</v>
      </c>
      <c r="P61" s="104">
        <f>C61*'2.FoodPricesAndComposition'!R46</f>
        <v>0</v>
      </c>
      <c r="Q61" s="104">
        <f>C61*'2.FoodPricesAndComposition'!S46</f>
        <v>0</v>
      </c>
      <c r="R61" s="104">
        <f>C61*'2.FoodPricesAndComposition'!T46</f>
        <v>0</v>
      </c>
      <c r="S61" s="104">
        <f>C61*'2.FoodPricesAndComposition'!U46</f>
        <v>0</v>
      </c>
      <c r="T61" s="104">
        <f>C61*'2.FoodPricesAndComposition'!V46</f>
        <v>0</v>
      </c>
      <c r="U61" s="104">
        <f>C61*'2.FoodPricesAndComposition'!W46</f>
        <v>0</v>
      </c>
      <c r="V61" s="104">
        <f>C61*'2.FoodPricesAndComposition'!X46</f>
        <v>0</v>
      </c>
      <c r="W61" s="104">
        <f>C61*'2.FoodPricesAndComposition'!Y46</f>
        <v>0</v>
      </c>
      <c r="X61" s="104">
        <f>C61*'2.FoodPricesAndComposition'!Z46</f>
        <v>0</v>
      </c>
      <c r="Y61" s="104">
        <f>C61*'2.FoodPricesAndComposition'!AA46</f>
        <v>0</v>
      </c>
      <c r="Z61" s="104">
        <f>C61*'2.FoodPricesAndComposition'!AB46</f>
        <v>0</v>
      </c>
      <c r="AA61" s="104">
        <f>C61*'2.FoodPricesAndComposition'!AC46</f>
        <v>0</v>
      </c>
      <c r="AB61" s="104">
        <f>C61*'2.FoodPricesAndComposition'!AD46</f>
        <v>0</v>
      </c>
      <c r="AC61">
        <v>42</v>
      </c>
    </row>
    <row r="62" spans="1:29" x14ac:dyDescent="0.25">
      <c r="A62" s="111" t="str">
        <f>'2.FoodPricesAndComposition'!A48</f>
        <v>Peanut butter, creamy, Stop &amp; Shop brand</v>
      </c>
      <c r="B62" s="97">
        <f>C62*'2.FoodPricesAndComposition'!F48</f>
        <v>0</v>
      </c>
      <c r="C62" s="146">
        <v>0</v>
      </c>
      <c r="D62" s="16" t="str">
        <f>'2.FoodPricesAndComposition'!D48</f>
        <v>2 tbsp</v>
      </c>
      <c r="E62" s="119">
        <f>'2.FoodPricesAndComposition'!F48</f>
        <v>0.18</v>
      </c>
      <c r="F62" s="104">
        <f>C62*'2.FoodPricesAndComposition'!H48</f>
        <v>0</v>
      </c>
      <c r="G62" s="104">
        <f>C62*'2.FoodPricesAndComposition'!I48</f>
        <v>0</v>
      </c>
      <c r="H62" s="104">
        <f>C62*'2.FoodPricesAndComposition'!J48</f>
        <v>0</v>
      </c>
      <c r="I62" s="104">
        <f>C62*'2.FoodPricesAndComposition'!K48</f>
        <v>0</v>
      </c>
      <c r="J62" s="104">
        <f>C62*'2.FoodPricesAndComposition'!L48</f>
        <v>0</v>
      </c>
      <c r="K62" s="104">
        <f>C62*'2.FoodPricesAndComposition'!M48</f>
        <v>0</v>
      </c>
      <c r="L62" s="104">
        <f>C62*'2.FoodPricesAndComposition'!N48</f>
        <v>0</v>
      </c>
      <c r="M62" s="104">
        <f>C62*'2.FoodPricesAndComposition'!O48</f>
        <v>0</v>
      </c>
      <c r="N62" s="104">
        <f>C62*'2.FoodPricesAndComposition'!P48</f>
        <v>0</v>
      </c>
      <c r="O62" s="104">
        <f>C62*'2.FoodPricesAndComposition'!Q48</f>
        <v>0</v>
      </c>
      <c r="P62" s="104">
        <f>C62*'2.FoodPricesAndComposition'!R48</f>
        <v>0</v>
      </c>
      <c r="Q62" s="104">
        <f>C62*'2.FoodPricesAndComposition'!S48</f>
        <v>0</v>
      </c>
      <c r="R62" s="104">
        <f>C62*'2.FoodPricesAndComposition'!T48</f>
        <v>0</v>
      </c>
      <c r="S62" s="104">
        <f>C62*'2.FoodPricesAndComposition'!U48</f>
        <v>0</v>
      </c>
      <c r="T62" s="104">
        <f>C62*'2.FoodPricesAndComposition'!V48</f>
        <v>0</v>
      </c>
      <c r="U62" s="104">
        <f>C62*'2.FoodPricesAndComposition'!W48</f>
        <v>0</v>
      </c>
      <c r="V62" s="104">
        <f>C62*'2.FoodPricesAndComposition'!X48</f>
        <v>0</v>
      </c>
      <c r="W62" s="104">
        <f>C62*'2.FoodPricesAndComposition'!Y48</f>
        <v>0</v>
      </c>
      <c r="X62" s="104">
        <f>C62*'2.FoodPricesAndComposition'!Z48</f>
        <v>0</v>
      </c>
      <c r="Y62" s="104">
        <f>C62*'2.FoodPricesAndComposition'!AA48</f>
        <v>0</v>
      </c>
      <c r="Z62" s="104">
        <f>C62*'2.FoodPricesAndComposition'!AB48</f>
        <v>0</v>
      </c>
      <c r="AA62" s="104">
        <f>C62*'2.FoodPricesAndComposition'!AC48</f>
        <v>0</v>
      </c>
      <c r="AB62" s="104">
        <f>C62*'2.FoodPricesAndComposition'!AD48</f>
        <v>0</v>
      </c>
      <c r="AC62">
        <v>44</v>
      </c>
    </row>
    <row r="63" spans="1:29" x14ac:dyDescent="0.25">
      <c r="A63" s="111" t="str">
        <f>'2.FoodPricesAndComposition'!A49</f>
        <v>Margarine sticks, 4 qrtrs, Stop &amp; Shop brand</v>
      </c>
      <c r="B63" s="97">
        <f>C63*'2.FoodPricesAndComposition'!F49</f>
        <v>0</v>
      </c>
      <c r="C63" s="146">
        <v>0</v>
      </c>
      <c r="D63" s="16" t="str">
        <f>'2.FoodPricesAndComposition'!D49</f>
        <v>1 tbsp</v>
      </c>
      <c r="E63" s="119">
        <f>'2.FoodPricesAndComposition'!F49</f>
        <v>0.06</v>
      </c>
      <c r="F63" s="104">
        <f>C63*'2.FoodPricesAndComposition'!H49</f>
        <v>0</v>
      </c>
      <c r="G63" s="104">
        <f>C63*'2.FoodPricesAndComposition'!I49</f>
        <v>0</v>
      </c>
      <c r="H63" s="104">
        <f>C63*'2.FoodPricesAndComposition'!J49</f>
        <v>0</v>
      </c>
      <c r="I63" s="104">
        <f>C63*'2.FoodPricesAndComposition'!K49</f>
        <v>0</v>
      </c>
      <c r="J63" s="104">
        <f>C63*'2.FoodPricesAndComposition'!L49</f>
        <v>0</v>
      </c>
      <c r="K63" s="104">
        <f>C63*'2.FoodPricesAndComposition'!M49</f>
        <v>0</v>
      </c>
      <c r="L63" s="104">
        <f>C63*'2.FoodPricesAndComposition'!N49</f>
        <v>0</v>
      </c>
      <c r="M63" s="104">
        <f>C63*'2.FoodPricesAndComposition'!O49</f>
        <v>0</v>
      </c>
      <c r="N63" s="104">
        <f>C63*'2.FoodPricesAndComposition'!P49</f>
        <v>0</v>
      </c>
      <c r="O63" s="104">
        <f>C63*'2.FoodPricesAndComposition'!Q49</f>
        <v>0</v>
      </c>
      <c r="P63" s="104">
        <f>C63*'2.FoodPricesAndComposition'!R49</f>
        <v>0</v>
      </c>
      <c r="Q63" s="104">
        <f>C63*'2.FoodPricesAndComposition'!S49</f>
        <v>0</v>
      </c>
      <c r="R63" s="104">
        <f>C63*'2.FoodPricesAndComposition'!T49</f>
        <v>0</v>
      </c>
      <c r="S63" s="104">
        <f>C63*'2.FoodPricesAndComposition'!U49</f>
        <v>0</v>
      </c>
      <c r="T63" s="104">
        <f>C63*'2.FoodPricesAndComposition'!V49</f>
        <v>0</v>
      </c>
      <c r="U63" s="104">
        <f>C63*'2.FoodPricesAndComposition'!W49</f>
        <v>0</v>
      </c>
      <c r="V63" s="104">
        <f>C63*'2.FoodPricesAndComposition'!X49</f>
        <v>0</v>
      </c>
      <c r="W63" s="104">
        <f>C63*'2.FoodPricesAndComposition'!Y49</f>
        <v>0</v>
      </c>
      <c r="X63" s="104">
        <f>C63*'2.FoodPricesAndComposition'!Z49</f>
        <v>0</v>
      </c>
      <c r="Y63" s="104">
        <f>C63*'2.FoodPricesAndComposition'!AA49</f>
        <v>0</v>
      </c>
      <c r="Z63" s="104">
        <f>C63*'2.FoodPricesAndComposition'!AB49</f>
        <v>0</v>
      </c>
      <c r="AA63" s="104">
        <f>C63*'2.FoodPricesAndComposition'!AC49</f>
        <v>0</v>
      </c>
      <c r="AB63" s="104">
        <f>C63*'2.FoodPricesAndComposition'!AD49</f>
        <v>0</v>
      </c>
      <c r="AC63">
        <v>45</v>
      </c>
    </row>
    <row r="64" spans="1:29" x14ac:dyDescent="0.25">
      <c r="A64" s="100" t="str">
        <f>'2.FoodPricesAndComposition'!A51</f>
        <v>Animal-sourced foods and alternatives</v>
      </c>
      <c r="C64" s="147">
        <v>0</v>
      </c>
      <c r="D64" s="16"/>
      <c r="E64" s="119"/>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v>47</v>
      </c>
    </row>
    <row r="65" spans="1:29" x14ac:dyDescent="0.25">
      <c r="A65" s="111" t="str">
        <f>'2.FoodPricesAndComposition'!A52</f>
        <v>Cheese, cheddar shredded, Stop &amp; Shop brand</v>
      </c>
      <c r="B65" s="97">
        <f>C65*'2.FoodPricesAndComposition'!F52</f>
        <v>0</v>
      </c>
      <c r="C65" s="146">
        <v>0</v>
      </c>
      <c r="D65" s="16" t="str">
        <f>'2.FoodPricesAndComposition'!D52</f>
        <v>0.25 cup</v>
      </c>
      <c r="E65" s="119">
        <f>'2.FoodPricesAndComposition'!F52</f>
        <v>0.31</v>
      </c>
      <c r="F65" s="104">
        <f>C65*'2.FoodPricesAndComposition'!H52</f>
        <v>0</v>
      </c>
      <c r="G65" s="104">
        <f>C65*'2.FoodPricesAndComposition'!I52</f>
        <v>0</v>
      </c>
      <c r="H65" s="104">
        <f>C65*'2.FoodPricesAndComposition'!J52</f>
        <v>0</v>
      </c>
      <c r="I65" s="104">
        <f>C65*'2.FoodPricesAndComposition'!K52</f>
        <v>0</v>
      </c>
      <c r="J65" s="104">
        <f>C65*'2.FoodPricesAndComposition'!L52</f>
        <v>0</v>
      </c>
      <c r="K65" s="104">
        <f>C65*'2.FoodPricesAndComposition'!M52</f>
        <v>0</v>
      </c>
      <c r="L65" s="104">
        <f>C65*'2.FoodPricesAndComposition'!N52</f>
        <v>0</v>
      </c>
      <c r="M65" s="104">
        <f>C65*'2.FoodPricesAndComposition'!O52</f>
        <v>0</v>
      </c>
      <c r="N65" s="104">
        <f>C65*'2.FoodPricesAndComposition'!P52</f>
        <v>0</v>
      </c>
      <c r="O65" s="104">
        <f>C65*'2.FoodPricesAndComposition'!Q52</f>
        <v>0</v>
      </c>
      <c r="P65" s="104">
        <f>C65*'2.FoodPricesAndComposition'!R52</f>
        <v>0</v>
      </c>
      <c r="Q65" s="104">
        <f>C65*'2.FoodPricesAndComposition'!S52</f>
        <v>0</v>
      </c>
      <c r="R65" s="104">
        <f>C65*'2.FoodPricesAndComposition'!T52</f>
        <v>0</v>
      </c>
      <c r="S65" s="104">
        <f>C65*'2.FoodPricesAndComposition'!U52</f>
        <v>0</v>
      </c>
      <c r="T65" s="104">
        <f>C65*'2.FoodPricesAndComposition'!V52</f>
        <v>0</v>
      </c>
      <c r="U65" s="104">
        <f>C65*'2.FoodPricesAndComposition'!W52</f>
        <v>0</v>
      </c>
      <c r="V65" s="104">
        <f>C65*'2.FoodPricesAndComposition'!X52</f>
        <v>0</v>
      </c>
      <c r="W65" s="104">
        <f>C65*'2.FoodPricesAndComposition'!Y52</f>
        <v>0</v>
      </c>
      <c r="X65" s="104">
        <f>C65*'2.FoodPricesAndComposition'!Z52</f>
        <v>0</v>
      </c>
      <c r="Y65" s="104">
        <f>C65*'2.FoodPricesAndComposition'!AA52</f>
        <v>0</v>
      </c>
      <c r="Z65" s="104">
        <f>C65*'2.FoodPricesAndComposition'!AB52</f>
        <v>0</v>
      </c>
      <c r="AA65" s="104">
        <f>C65*'2.FoodPricesAndComposition'!AC52</f>
        <v>0</v>
      </c>
      <c r="AB65" s="104">
        <f>C65*'2.FoodPricesAndComposition'!AD52</f>
        <v>0</v>
      </c>
      <c r="AC65">
        <v>48</v>
      </c>
    </row>
    <row r="66" spans="1:29" x14ac:dyDescent="0.25">
      <c r="A66" s="111" t="str">
        <f>'2.FoodPricesAndComposition'!A53</f>
        <v>Cheese, cottage, large curd, 4% milkfat, Stop &amp; Shop brand</v>
      </c>
      <c r="B66" s="97">
        <f>C66*'2.FoodPricesAndComposition'!F53</f>
        <v>0</v>
      </c>
      <c r="C66" s="146">
        <v>0</v>
      </c>
      <c r="D66" s="16" t="str">
        <f>'2.FoodPricesAndComposition'!D53</f>
        <v>0.5 cup</v>
      </c>
      <c r="E66" s="119">
        <f>'2.FoodPricesAndComposition'!F53</f>
        <v>0.6</v>
      </c>
      <c r="F66" s="104">
        <f>C66*'2.FoodPricesAndComposition'!H53</f>
        <v>0</v>
      </c>
      <c r="G66" s="104">
        <f>C66*'2.FoodPricesAndComposition'!I53</f>
        <v>0</v>
      </c>
      <c r="H66" s="104">
        <f>C66*'2.FoodPricesAndComposition'!J53</f>
        <v>0</v>
      </c>
      <c r="I66" s="104">
        <f>C66*'2.FoodPricesAndComposition'!K53</f>
        <v>0</v>
      </c>
      <c r="J66" s="104">
        <f>C66*'2.FoodPricesAndComposition'!L53</f>
        <v>0</v>
      </c>
      <c r="K66" s="104">
        <f>C66*'2.FoodPricesAndComposition'!M53</f>
        <v>0</v>
      </c>
      <c r="L66" s="104">
        <f>C66*'2.FoodPricesAndComposition'!N53</f>
        <v>0</v>
      </c>
      <c r="M66" s="104">
        <f>C66*'2.FoodPricesAndComposition'!O53</f>
        <v>0</v>
      </c>
      <c r="N66" s="104">
        <f>C66*'2.FoodPricesAndComposition'!P53</f>
        <v>0</v>
      </c>
      <c r="O66" s="104">
        <f>C66*'2.FoodPricesAndComposition'!Q53</f>
        <v>0</v>
      </c>
      <c r="P66" s="104">
        <f>C66*'2.FoodPricesAndComposition'!R53</f>
        <v>0</v>
      </c>
      <c r="Q66" s="104">
        <f>C66*'2.FoodPricesAndComposition'!S53</f>
        <v>0</v>
      </c>
      <c r="R66" s="104">
        <f>C66*'2.FoodPricesAndComposition'!T53</f>
        <v>0</v>
      </c>
      <c r="S66" s="104">
        <f>C66*'2.FoodPricesAndComposition'!U53</f>
        <v>0</v>
      </c>
      <c r="T66" s="104">
        <f>C66*'2.FoodPricesAndComposition'!V53</f>
        <v>0</v>
      </c>
      <c r="U66" s="104">
        <f>C66*'2.FoodPricesAndComposition'!W53</f>
        <v>0</v>
      </c>
      <c r="V66" s="104">
        <f>C66*'2.FoodPricesAndComposition'!X53</f>
        <v>0</v>
      </c>
      <c r="W66" s="104">
        <f>C66*'2.FoodPricesAndComposition'!Y53</f>
        <v>0</v>
      </c>
      <c r="X66" s="104">
        <f>C66*'2.FoodPricesAndComposition'!Z53</f>
        <v>0</v>
      </c>
      <c r="Y66" s="104">
        <f>C66*'2.FoodPricesAndComposition'!AA53</f>
        <v>0</v>
      </c>
      <c r="Z66" s="104">
        <f>C66*'2.FoodPricesAndComposition'!AB53</f>
        <v>0</v>
      </c>
      <c r="AA66" s="104">
        <f>C66*'2.FoodPricesAndComposition'!AC53</f>
        <v>0</v>
      </c>
      <c r="AB66" s="104">
        <f>C66*'2.FoodPricesAndComposition'!AD53</f>
        <v>0</v>
      </c>
      <c r="AC66">
        <v>49</v>
      </c>
    </row>
    <row r="67" spans="1:29" x14ac:dyDescent="0.25">
      <c r="A67" s="111" t="str">
        <f>'2.FoodPricesAndComposition'!A54</f>
        <v>Cheese, parmesan wedge, Taste of Inspirations brand</v>
      </c>
      <c r="B67" s="97">
        <f>C67*'2.FoodPricesAndComposition'!F54</f>
        <v>0</v>
      </c>
      <c r="C67" s="146">
        <v>0</v>
      </c>
      <c r="D67" s="16" t="str">
        <f>'2.FoodPricesAndComposition'!D54</f>
        <v>1 oz</v>
      </c>
      <c r="E67" s="119">
        <f>'2.FoodPricesAndComposition'!F54</f>
        <v>0.75</v>
      </c>
      <c r="F67" s="104">
        <f>C67*'2.FoodPricesAndComposition'!H54</f>
        <v>0</v>
      </c>
      <c r="G67" s="104">
        <f>C67*'2.FoodPricesAndComposition'!I54</f>
        <v>0</v>
      </c>
      <c r="H67" s="104">
        <f>C67*'2.FoodPricesAndComposition'!J54</f>
        <v>0</v>
      </c>
      <c r="I67" s="104">
        <f>C67*'2.FoodPricesAndComposition'!K54</f>
        <v>0</v>
      </c>
      <c r="J67" s="104">
        <f>C67*'2.FoodPricesAndComposition'!L54</f>
        <v>0</v>
      </c>
      <c r="K67" s="104">
        <f>C67*'2.FoodPricesAndComposition'!M54</f>
        <v>0</v>
      </c>
      <c r="L67" s="104">
        <f>C67*'2.FoodPricesAndComposition'!N54</f>
        <v>0</v>
      </c>
      <c r="M67" s="104">
        <f>C67*'2.FoodPricesAndComposition'!O54</f>
        <v>0</v>
      </c>
      <c r="N67" s="104">
        <f>C67*'2.FoodPricesAndComposition'!P54</f>
        <v>0</v>
      </c>
      <c r="O67" s="104">
        <f>C67*'2.FoodPricesAndComposition'!Q54</f>
        <v>0</v>
      </c>
      <c r="P67" s="104">
        <f>C67*'2.FoodPricesAndComposition'!R54</f>
        <v>0</v>
      </c>
      <c r="Q67" s="104">
        <f>C67*'2.FoodPricesAndComposition'!S54</f>
        <v>0</v>
      </c>
      <c r="R67" s="104">
        <f>C67*'2.FoodPricesAndComposition'!T54</f>
        <v>0</v>
      </c>
      <c r="S67" s="104">
        <f>C67*'2.FoodPricesAndComposition'!U54</f>
        <v>0</v>
      </c>
      <c r="T67" s="104">
        <f>C67*'2.FoodPricesAndComposition'!V54</f>
        <v>0</v>
      </c>
      <c r="U67" s="104">
        <f>C67*'2.FoodPricesAndComposition'!W54</f>
        <v>0</v>
      </c>
      <c r="V67" s="104">
        <f>C67*'2.FoodPricesAndComposition'!X54</f>
        <v>0</v>
      </c>
      <c r="W67" s="104">
        <f>C67*'2.FoodPricesAndComposition'!Y54</f>
        <v>0</v>
      </c>
      <c r="X67" s="104">
        <f>C67*'2.FoodPricesAndComposition'!Z54</f>
        <v>0</v>
      </c>
      <c r="Y67" s="104">
        <f>C67*'2.FoodPricesAndComposition'!AA54</f>
        <v>0</v>
      </c>
      <c r="Z67" s="104">
        <f>C67*'2.FoodPricesAndComposition'!AB54</f>
        <v>0</v>
      </c>
      <c r="AA67" s="104">
        <f>C67*'2.FoodPricesAndComposition'!AC54</f>
        <v>0</v>
      </c>
      <c r="AB67" s="104">
        <f>C67*'2.FoodPricesAndComposition'!AD54</f>
        <v>0</v>
      </c>
      <c r="AC67">
        <v>50</v>
      </c>
    </row>
    <row r="68" spans="1:29" x14ac:dyDescent="0.25">
      <c r="A68" s="111" t="str">
        <f>'2.FoodPricesAndComposition'!A55</f>
        <v>Cheese food, American yellow singles - 24 ct, Stop &amp; Shop brand</v>
      </c>
      <c r="B68" s="97">
        <f>C68*'2.FoodPricesAndComposition'!F55</f>
        <v>0</v>
      </c>
      <c r="C68" s="146">
        <v>0</v>
      </c>
      <c r="D68" s="16" t="str">
        <f>'2.FoodPricesAndComposition'!D55</f>
        <v>1 slice</v>
      </c>
      <c r="E68" s="119">
        <f>'2.FoodPricesAndComposition'!F55</f>
        <v>0.18</v>
      </c>
      <c r="F68" s="104">
        <f>C68*'2.FoodPricesAndComposition'!H55</f>
        <v>0</v>
      </c>
      <c r="G68" s="104">
        <f>C68*'2.FoodPricesAndComposition'!I55</f>
        <v>0</v>
      </c>
      <c r="H68" s="104">
        <f>C68*'2.FoodPricesAndComposition'!J55</f>
        <v>0</v>
      </c>
      <c r="I68" s="104">
        <f>C68*'2.FoodPricesAndComposition'!K55</f>
        <v>0</v>
      </c>
      <c r="J68" s="104">
        <f>C68*'2.FoodPricesAndComposition'!L55</f>
        <v>0</v>
      </c>
      <c r="K68" s="104">
        <f>C68*'2.FoodPricesAndComposition'!M55</f>
        <v>0</v>
      </c>
      <c r="L68" s="104">
        <f>C68*'2.FoodPricesAndComposition'!N55</f>
        <v>0</v>
      </c>
      <c r="M68" s="104">
        <f>C68*'2.FoodPricesAndComposition'!O55</f>
        <v>0</v>
      </c>
      <c r="N68" s="104">
        <f>C68*'2.FoodPricesAndComposition'!P55</f>
        <v>0</v>
      </c>
      <c r="O68" s="104">
        <f>C68*'2.FoodPricesAndComposition'!Q55</f>
        <v>0</v>
      </c>
      <c r="P68" s="104">
        <f>C68*'2.FoodPricesAndComposition'!R55</f>
        <v>0</v>
      </c>
      <c r="Q68" s="104">
        <f>C68*'2.FoodPricesAndComposition'!S55</f>
        <v>0</v>
      </c>
      <c r="R68" s="104">
        <f>C68*'2.FoodPricesAndComposition'!T55</f>
        <v>0</v>
      </c>
      <c r="S68" s="104">
        <f>C68*'2.FoodPricesAndComposition'!U55</f>
        <v>0</v>
      </c>
      <c r="T68" s="104">
        <f>C68*'2.FoodPricesAndComposition'!V55</f>
        <v>0</v>
      </c>
      <c r="U68" s="104">
        <f>C68*'2.FoodPricesAndComposition'!W55</f>
        <v>0</v>
      </c>
      <c r="V68" s="104">
        <f>C68*'2.FoodPricesAndComposition'!X55</f>
        <v>0</v>
      </c>
      <c r="W68" s="104">
        <f>C68*'2.FoodPricesAndComposition'!Y55</f>
        <v>0</v>
      </c>
      <c r="X68" s="104">
        <f>C68*'2.FoodPricesAndComposition'!Z55</f>
        <v>0</v>
      </c>
      <c r="Y68" s="104">
        <f>C68*'2.FoodPricesAndComposition'!AA55</f>
        <v>0</v>
      </c>
      <c r="Z68" s="104">
        <f>C68*'2.FoodPricesAndComposition'!AB55</f>
        <v>0</v>
      </c>
      <c r="AA68" s="104">
        <f>C68*'2.FoodPricesAndComposition'!AC55</f>
        <v>0</v>
      </c>
      <c r="AB68" s="104">
        <f>C68*'2.FoodPricesAndComposition'!AD55</f>
        <v>0</v>
      </c>
      <c r="AC68">
        <v>51</v>
      </c>
    </row>
    <row r="69" spans="1:29" x14ac:dyDescent="0.25">
      <c r="A69" s="111" t="str">
        <f>'2.FoodPricesAndComposition'!A56</f>
        <v>Chicken drumsticks, all natural value pack, Stop &amp; Shop brand</v>
      </c>
      <c r="B69" s="97">
        <f>C69*'2.FoodPricesAndComposition'!F56</f>
        <v>0</v>
      </c>
      <c r="C69" s="146">
        <v>0</v>
      </c>
      <c r="D69" s="16" t="str">
        <f>'2.FoodPricesAndComposition'!D56</f>
        <v>4 oz</v>
      </c>
      <c r="E69" s="119">
        <f>'2.FoodPricesAndComposition'!F56</f>
        <v>0.7</v>
      </c>
      <c r="F69" s="104">
        <f>C69*'2.FoodPricesAndComposition'!H56</f>
        <v>0</v>
      </c>
      <c r="G69" s="104">
        <f>C69*'2.FoodPricesAndComposition'!I56</f>
        <v>0</v>
      </c>
      <c r="H69" s="104">
        <f>C69*'2.FoodPricesAndComposition'!J56</f>
        <v>0</v>
      </c>
      <c r="I69" s="104">
        <f>C69*'2.FoodPricesAndComposition'!K56</f>
        <v>0</v>
      </c>
      <c r="J69" s="104">
        <f>C69*'2.FoodPricesAndComposition'!L56</f>
        <v>0</v>
      </c>
      <c r="K69" s="104">
        <f>C69*'2.FoodPricesAndComposition'!M56</f>
        <v>0</v>
      </c>
      <c r="L69" s="104">
        <f>C69*'2.FoodPricesAndComposition'!N56</f>
        <v>0</v>
      </c>
      <c r="M69" s="104">
        <f>C69*'2.FoodPricesAndComposition'!O56</f>
        <v>0</v>
      </c>
      <c r="N69" s="104">
        <f>C69*'2.FoodPricesAndComposition'!P56</f>
        <v>0</v>
      </c>
      <c r="O69" s="104">
        <f>C69*'2.FoodPricesAndComposition'!Q56</f>
        <v>0</v>
      </c>
      <c r="P69" s="104">
        <f>C69*'2.FoodPricesAndComposition'!R56</f>
        <v>0</v>
      </c>
      <c r="Q69" s="104">
        <f>C69*'2.FoodPricesAndComposition'!S56</f>
        <v>0</v>
      </c>
      <c r="R69" s="104">
        <f>C69*'2.FoodPricesAndComposition'!T56</f>
        <v>0</v>
      </c>
      <c r="S69" s="104">
        <f>C69*'2.FoodPricesAndComposition'!U56</f>
        <v>0</v>
      </c>
      <c r="T69" s="104">
        <f>C69*'2.FoodPricesAndComposition'!V56</f>
        <v>0</v>
      </c>
      <c r="U69" s="104">
        <f>C69*'2.FoodPricesAndComposition'!W56</f>
        <v>0</v>
      </c>
      <c r="V69" s="104">
        <f>C69*'2.FoodPricesAndComposition'!X56</f>
        <v>0</v>
      </c>
      <c r="W69" s="104">
        <f>C69*'2.FoodPricesAndComposition'!Y56</f>
        <v>0</v>
      </c>
      <c r="X69" s="104">
        <f>C69*'2.FoodPricesAndComposition'!Z56</f>
        <v>0</v>
      </c>
      <c r="Y69" s="104">
        <f>C69*'2.FoodPricesAndComposition'!AA56</f>
        <v>0</v>
      </c>
      <c r="Z69" s="104">
        <f>C69*'2.FoodPricesAndComposition'!AB56</f>
        <v>0</v>
      </c>
      <c r="AA69" s="104">
        <f>C69*'2.FoodPricesAndComposition'!AC56</f>
        <v>0</v>
      </c>
      <c r="AB69" s="104">
        <f>C69*'2.FoodPricesAndComposition'!AD56</f>
        <v>0</v>
      </c>
      <c r="AC69">
        <v>52</v>
      </c>
    </row>
    <row r="70" spans="1:29" x14ac:dyDescent="0.25">
      <c r="A70" s="111" t="str">
        <f>'2.FoodPricesAndComposition'!A57</f>
        <v>Eggs, white grade A large, Stop &amp; Shop brand</v>
      </c>
      <c r="B70" s="97">
        <f>C70*'2.FoodPricesAndComposition'!F57</f>
        <v>0</v>
      </c>
      <c r="C70" s="146">
        <v>0</v>
      </c>
      <c r="D70" s="16" t="str">
        <f>'2.FoodPricesAndComposition'!D57</f>
        <v xml:space="preserve">1 egg </v>
      </c>
      <c r="E70" s="119">
        <f>'2.FoodPricesAndComposition'!F57</f>
        <v>0.37</v>
      </c>
      <c r="F70" s="104">
        <f>C70*'2.FoodPricesAndComposition'!H57</f>
        <v>0</v>
      </c>
      <c r="G70" s="104">
        <f>C70*'2.FoodPricesAndComposition'!I57</f>
        <v>0</v>
      </c>
      <c r="H70" s="104">
        <f>C70*'2.FoodPricesAndComposition'!J57</f>
        <v>0</v>
      </c>
      <c r="I70" s="104">
        <f>C70*'2.FoodPricesAndComposition'!K57</f>
        <v>0</v>
      </c>
      <c r="J70" s="104">
        <f>C70*'2.FoodPricesAndComposition'!L57</f>
        <v>0</v>
      </c>
      <c r="K70" s="104">
        <f>C70*'2.FoodPricesAndComposition'!M57</f>
        <v>0</v>
      </c>
      <c r="L70" s="104">
        <f>C70*'2.FoodPricesAndComposition'!N57</f>
        <v>0</v>
      </c>
      <c r="M70" s="104">
        <f>C70*'2.FoodPricesAndComposition'!O57</f>
        <v>0</v>
      </c>
      <c r="N70" s="104">
        <f>C70*'2.FoodPricesAndComposition'!P57</f>
        <v>0</v>
      </c>
      <c r="O70" s="104">
        <f>C70*'2.FoodPricesAndComposition'!Q57</f>
        <v>0</v>
      </c>
      <c r="P70" s="104">
        <f>C70*'2.FoodPricesAndComposition'!R57</f>
        <v>0</v>
      </c>
      <c r="Q70" s="104">
        <f>C70*'2.FoodPricesAndComposition'!S57</f>
        <v>0</v>
      </c>
      <c r="R70" s="104">
        <f>C70*'2.FoodPricesAndComposition'!T57</f>
        <v>0</v>
      </c>
      <c r="S70" s="104">
        <f>C70*'2.FoodPricesAndComposition'!U57</f>
        <v>0</v>
      </c>
      <c r="T70" s="104">
        <f>C70*'2.FoodPricesAndComposition'!V57</f>
        <v>0</v>
      </c>
      <c r="U70" s="104">
        <f>C70*'2.FoodPricesAndComposition'!W57</f>
        <v>0</v>
      </c>
      <c r="V70" s="104">
        <f>C70*'2.FoodPricesAndComposition'!X57</f>
        <v>0</v>
      </c>
      <c r="W70" s="104">
        <f>C70*'2.FoodPricesAndComposition'!Y57</f>
        <v>0</v>
      </c>
      <c r="X70" s="104">
        <f>C70*'2.FoodPricesAndComposition'!Z57</f>
        <v>0</v>
      </c>
      <c r="Y70" s="104">
        <f>C70*'2.FoodPricesAndComposition'!AA57</f>
        <v>0</v>
      </c>
      <c r="Z70" s="104">
        <f>C70*'2.FoodPricesAndComposition'!AB57</f>
        <v>0</v>
      </c>
      <c r="AA70" s="104">
        <f>C70*'2.FoodPricesAndComposition'!AC57</f>
        <v>0</v>
      </c>
      <c r="AB70" s="104">
        <f>C70*'2.FoodPricesAndComposition'!AD57</f>
        <v>0</v>
      </c>
      <c r="AC70">
        <v>53</v>
      </c>
    </row>
    <row r="71" spans="1:29" x14ac:dyDescent="0.25">
      <c r="A71" s="111" t="str">
        <f>'2.FoodPricesAndComposition'!A58</f>
        <v>Ground beef, fresh, 80% lean, 20% fat, Stop &amp; Shop brand</v>
      </c>
      <c r="B71" s="97">
        <f>C71*'2.FoodPricesAndComposition'!F58</f>
        <v>0</v>
      </c>
      <c r="C71" s="146">
        <v>0</v>
      </c>
      <c r="D71" s="16" t="str">
        <f>'2.FoodPricesAndComposition'!D58</f>
        <v>4 oz</v>
      </c>
      <c r="E71" s="119">
        <f>'2.FoodPricesAndComposition'!F58</f>
        <v>1.45</v>
      </c>
      <c r="F71" s="104">
        <f>C71*'2.FoodPricesAndComposition'!H58</f>
        <v>0</v>
      </c>
      <c r="G71" s="104">
        <f>C71*'2.FoodPricesAndComposition'!I58</f>
        <v>0</v>
      </c>
      <c r="H71" s="104">
        <f>C71*'2.FoodPricesAndComposition'!J58</f>
        <v>0</v>
      </c>
      <c r="I71" s="104">
        <f>C71*'2.FoodPricesAndComposition'!K58</f>
        <v>0</v>
      </c>
      <c r="J71" s="104">
        <f>C71*'2.FoodPricesAndComposition'!L58</f>
        <v>0</v>
      </c>
      <c r="K71" s="104">
        <f>C71*'2.FoodPricesAndComposition'!M58</f>
        <v>0</v>
      </c>
      <c r="L71" s="104">
        <f>C71*'2.FoodPricesAndComposition'!N58</f>
        <v>0</v>
      </c>
      <c r="M71" s="104">
        <f>C71*'2.FoodPricesAndComposition'!O58</f>
        <v>0</v>
      </c>
      <c r="N71" s="104">
        <f>C71*'2.FoodPricesAndComposition'!P58</f>
        <v>0</v>
      </c>
      <c r="O71" s="104">
        <f>C71*'2.FoodPricesAndComposition'!Q58</f>
        <v>0</v>
      </c>
      <c r="P71" s="104">
        <f>C71*'2.FoodPricesAndComposition'!R58</f>
        <v>0</v>
      </c>
      <c r="Q71" s="104">
        <f>C71*'2.FoodPricesAndComposition'!S58</f>
        <v>0</v>
      </c>
      <c r="R71" s="104">
        <f>C71*'2.FoodPricesAndComposition'!T58</f>
        <v>0</v>
      </c>
      <c r="S71" s="104">
        <f>C71*'2.FoodPricesAndComposition'!U58</f>
        <v>0</v>
      </c>
      <c r="T71" s="104">
        <f>C71*'2.FoodPricesAndComposition'!V58</f>
        <v>0</v>
      </c>
      <c r="U71" s="104">
        <f>C71*'2.FoodPricesAndComposition'!W58</f>
        <v>0</v>
      </c>
      <c r="V71" s="104">
        <f>C71*'2.FoodPricesAndComposition'!X58</f>
        <v>0</v>
      </c>
      <c r="W71" s="104">
        <f>C71*'2.FoodPricesAndComposition'!Y58</f>
        <v>0</v>
      </c>
      <c r="X71" s="104">
        <f>C71*'2.FoodPricesAndComposition'!Z58</f>
        <v>0</v>
      </c>
      <c r="Y71" s="104">
        <f>C71*'2.FoodPricesAndComposition'!AA58</f>
        <v>0</v>
      </c>
      <c r="Z71" s="104">
        <f>C71*'2.FoodPricesAndComposition'!AB58</f>
        <v>0</v>
      </c>
      <c r="AA71" s="104">
        <f>C71*'2.FoodPricesAndComposition'!AC58</f>
        <v>0</v>
      </c>
      <c r="AB71" s="104">
        <f>C71*'2.FoodPricesAndComposition'!AD58</f>
        <v>0</v>
      </c>
      <c r="AC71">
        <v>54</v>
      </c>
    </row>
    <row r="72" spans="1:29" x14ac:dyDescent="0.25">
      <c r="A72" s="111" t="str">
        <f>'2.FoodPricesAndComposition'!A59</f>
        <v>Yogurt, plain, low fat, Stop &amp; Shop brand</v>
      </c>
      <c r="B72" s="97">
        <f>C72*'2.FoodPricesAndComposition'!F59</f>
        <v>0</v>
      </c>
      <c r="C72" s="146">
        <v>0</v>
      </c>
      <c r="D72" s="16" t="str">
        <f>'2.FoodPricesAndComposition'!D59</f>
        <v>0.67 cup</v>
      </c>
      <c r="E72" s="119">
        <f>'2.FoodPricesAndComposition'!F59</f>
        <v>0.7</v>
      </c>
      <c r="F72" s="104">
        <f>C72*'2.FoodPricesAndComposition'!H59</f>
        <v>0</v>
      </c>
      <c r="G72" s="104">
        <f>C72*'2.FoodPricesAndComposition'!I59</f>
        <v>0</v>
      </c>
      <c r="H72" s="104">
        <f>C72*'2.FoodPricesAndComposition'!J59</f>
        <v>0</v>
      </c>
      <c r="I72" s="104">
        <f>C72*'2.FoodPricesAndComposition'!K59</f>
        <v>0</v>
      </c>
      <c r="J72" s="104">
        <f>C72*'2.FoodPricesAndComposition'!L59</f>
        <v>0</v>
      </c>
      <c r="K72" s="104">
        <f>C72*'2.FoodPricesAndComposition'!M59</f>
        <v>0</v>
      </c>
      <c r="L72" s="104">
        <f>C72*'2.FoodPricesAndComposition'!N59</f>
        <v>0</v>
      </c>
      <c r="M72" s="104">
        <f>C72*'2.FoodPricesAndComposition'!O59</f>
        <v>0</v>
      </c>
      <c r="N72" s="104">
        <f>C72*'2.FoodPricesAndComposition'!P59</f>
        <v>0</v>
      </c>
      <c r="O72" s="104">
        <f>C72*'2.FoodPricesAndComposition'!Q59</f>
        <v>0</v>
      </c>
      <c r="P72" s="104">
        <f>C72*'2.FoodPricesAndComposition'!R59</f>
        <v>0</v>
      </c>
      <c r="Q72" s="104">
        <f>C72*'2.FoodPricesAndComposition'!S59</f>
        <v>0</v>
      </c>
      <c r="R72" s="104">
        <f>C72*'2.FoodPricesAndComposition'!T59</f>
        <v>0</v>
      </c>
      <c r="S72" s="104">
        <f>C72*'2.FoodPricesAndComposition'!U59</f>
        <v>0</v>
      </c>
      <c r="T72" s="104">
        <f>C72*'2.FoodPricesAndComposition'!V59</f>
        <v>0</v>
      </c>
      <c r="U72" s="104">
        <f>C72*'2.FoodPricesAndComposition'!W59</f>
        <v>0</v>
      </c>
      <c r="V72" s="104">
        <f>C72*'2.FoodPricesAndComposition'!X59</f>
        <v>0</v>
      </c>
      <c r="W72" s="104">
        <f>C72*'2.FoodPricesAndComposition'!Y59</f>
        <v>0</v>
      </c>
      <c r="X72" s="104">
        <f>C72*'2.FoodPricesAndComposition'!Z59</f>
        <v>0</v>
      </c>
      <c r="Y72" s="104">
        <f>C72*'2.FoodPricesAndComposition'!AA59</f>
        <v>0</v>
      </c>
      <c r="Z72" s="104">
        <f>C72*'2.FoodPricesAndComposition'!AB59</f>
        <v>0</v>
      </c>
      <c r="AA72" s="104">
        <f>C72*'2.FoodPricesAndComposition'!AC59</f>
        <v>0</v>
      </c>
      <c r="AB72" s="104">
        <f>C72*'2.FoodPricesAndComposition'!AD59</f>
        <v>0</v>
      </c>
      <c r="AC72">
        <v>55</v>
      </c>
    </row>
    <row r="73" spans="1:29" x14ac:dyDescent="0.25">
      <c r="A73" s="100" t="str">
        <f>'2.FoodPricesAndComposition'!A60</f>
        <v>Milk &amp; nutrient-dense beverages</v>
      </c>
      <c r="C73" s="147">
        <v>0</v>
      </c>
      <c r="D73" s="16"/>
      <c r="E73" s="119"/>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v>56</v>
      </c>
    </row>
    <row r="74" spans="1:29" x14ac:dyDescent="0.25">
      <c r="A74" s="111" t="str">
        <f>'2.FoodPricesAndComposition'!A62</f>
        <v xml:space="preserve">Milk, low fat 1%, fortified, Garelick Farms brand </v>
      </c>
      <c r="B74" s="97">
        <f>C74*'2.FoodPricesAndComposition'!F62</f>
        <v>0</v>
      </c>
      <c r="C74" s="146">
        <v>0</v>
      </c>
      <c r="D74" s="16" t="str">
        <f>'2.FoodPricesAndComposition'!D62</f>
        <v>1 cup</v>
      </c>
      <c r="E74" s="119">
        <f>'2.FoodPricesAndComposition'!F62</f>
        <v>0.51</v>
      </c>
      <c r="F74" s="104">
        <f>C74*'2.FoodPricesAndComposition'!H62</f>
        <v>0</v>
      </c>
      <c r="G74" s="104">
        <f>C74*'2.FoodPricesAndComposition'!I62</f>
        <v>0</v>
      </c>
      <c r="H74" s="104">
        <f>C74*'2.FoodPricesAndComposition'!J62</f>
        <v>0</v>
      </c>
      <c r="I74" s="104">
        <f>C74*'2.FoodPricesAndComposition'!K62</f>
        <v>0</v>
      </c>
      <c r="J74" s="104">
        <f>C74*'2.FoodPricesAndComposition'!L62</f>
        <v>0</v>
      </c>
      <c r="K74" s="104">
        <f>C74*'2.FoodPricesAndComposition'!M62</f>
        <v>0</v>
      </c>
      <c r="L74" s="104">
        <f>C74*'2.FoodPricesAndComposition'!N62</f>
        <v>0</v>
      </c>
      <c r="M74" s="104">
        <f>C74*'2.FoodPricesAndComposition'!O62</f>
        <v>0</v>
      </c>
      <c r="N74" s="104">
        <f>C74*'2.FoodPricesAndComposition'!P62</f>
        <v>0</v>
      </c>
      <c r="O74" s="104">
        <f>C74*'2.FoodPricesAndComposition'!Q62</f>
        <v>0</v>
      </c>
      <c r="P74" s="104">
        <f>C74*'2.FoodPricesAndComposition'!R62</f>
        <v>0</v>
      </c>
      <c r="Q74" s="104">
        <f>C74*'2.FoodPricesAndComposition'!S62</f>
        <v>0</v>
      </c>
      <c r="R74" s="104">
        <f>C74*'2.FoodPricesAndComposition'!T62</f>
        <v>0</v>
      </c>
      <c r="S74" s="104">
        <f>C74*'2.FoodPricesAndComposition'!U62</f>
        <v>0</v>
      </c>
      <c r="T74" s="104">
        <f>C74*'2.FoodPricesAndComposition'!V62</f>
        <v>0</v>
      </c>
      <c r="U74" s="104">
        <f>C74*'2.FoodPricesAndComposition'!W62</f>
        <v>0</v>
      </c>
      <c r="V74" s="104">
        <f>C74*'2.FoodPricesAndComposition'!X62</f>
        <v>0</v>
      </c>
      <c r="W74" s="104">
        <f>C74*'2.FoodPricesAndComposition'!Y62</f>
        <v>0</v>
      </c>
      <c r="X74" s="104">
        <f>C74*'2.FoodPricesAndComposition'!Z62</f>
        <v>0</v>
      </c>
      <c r="Y74" s="104">
        <f>C74*'2.FoodPricesAndComposition'!AA62</f>
        <v>0</v>
      </c>
      <c r="Z74" s="104">
        <f>C74*'2.FoodPricesAndComposition'!AB62</f>
        <v>0</v>
      </c>
      <c r="AA74" s="104">
        <f>C74*'2.FoodPricesAndComposition'!AC62</f>
        <v>0</v>
      </c>
      <c r="AB74" s="104">
        <f>C74*'2.FoodPricesAndComposition'!AD62</f>
        <v>0</v>
      </c>
      <c r="AC74">
        <v>58</v>
      </c>
    </row>
    <row r="75" spans="1:29" x14ac:dyDescent="0.25">
      <c r="A75" s="111" t="str">
        <f>'2.FoodPricesAndComposition'!A63</f>
        <v>Milk, reduced fat 2%, fortified, Garelick Farms brand</v>
      </c>
      <c r="B75" s="97">
        <f>C75*'2.FoodPricesAndComposition'!F63</f>
        <v>0</v>
      </c>
      <c r="C75" s="146">
        <v>0</v>
      </c>
      <c r="D75" s="16" t="str">
        <f>'2.FoodPricesAndComposition'!D63</f>
        <v>1 cup</v>
      </c>
      <c r="E75" s="119">
        <f>'2.FoodPricesAndComposition'!F63</f>
        <v>0.62</v>
      </c>
      <c r="F75" s="104">
        <f>C75*'2.FoodPricesAndComposition'!H63</f>
        <v>0</v>
      </c>
      <c r="G75" s="104">
        <f>C75*'2.FoodPricesAndComposition'!I63</f>
        <v>0</v>
      </c>
      <c r="H75" s="104">
        <f>C75*'2.FoodPricesAndComposition'!J63</f>
        <v>0</v>
      </c>
      <c r="I75" s="104">
        <f>C75*'2.FoodPricesAndComposition'!K63</f>
        <v>0</v>
      </c>
      <c r="J75" s="104">
        <f>C75*'2.FoodPricesAndComposition'!L63</f>
        <v>0</v>
      </c>
      <c r="K75" s="104">
        <f>C75*'2.FoodPricesAndComposition'!M63</f>
        <v>0</v>
      </c>
      <c r="L75" s="104">
        <f>C75*'2.FoodPricesAndComposition'!N63</f>
        <v>0</v>
      </c>
      <c r="M75" s="104">
        <f>C75*'2.FoodPricesAndComposition'!O63</f>
        <v>0</v>
      </c>
      <c r="N75" s="104">
        <f>C75*'2.FoodPricesAndComposition'!P63</f>
        <v>0</v>
      </c>
      <c r="O75" s="104">
        <f>C75*'2.FoodPricesAndComposition'!Q63</f>
        <v>0</v>
      </c>
      <c r="P75" s="104">
        <f>C75*'2.FoodPricesAndComposition'!R63</f>
        <v>0</v>
      </c>
      <c r="Q75" s="104">
        <f>C75*'2.FoodPricesAndComposition'!S63</f>
        <v>0</v>
      </c>
      <c r="R75" s="104">
        <f>C75*'2.FoodPricesAndComposition'!T63</f>
        <v>0</v>
      </c>
      <c r="S75" s="104">
        <f>C75*'2.FoodPricesAndComposition'!U63</f>
        <v>0</v>
      </c>
      <c r="T75" s="104">
        <f>C75*'2.FoodPricesAndComposition'!V63</f>
        <v>0</v>
      </c>
      <c r="U75" s="104">
        <f>C75*'2.FoodPricesAndComposition'!W63</f>
        <v>0</v>
      </c>
      <c r="V75" s="104">
        <f>C75*'2.FoodPricesAndComposition'!X63</f>
        <v>0</v>
      </c>
      <c r="W75" s="104">
        <f>C75*'2.FoodPricesAndComposition'!Y63</f>
        <v>0</v>
      </c>
      <c r="X75" s="104">
        <f>C75*'2.FoodPricesAndComposition'!Z63</f>
        <v>0</v>
      </c>
      <c r="Y75" s="104">
        <f>C75*'2.FoodPricesAndComposition'!AA63</f>
        <v>0</v>
      </c>
      <c r="Z75" s="104">
        <f>C75*'2.FoodPricesAndComposition'!AB63</f>
        <v>0</v>
      </c>
      <c r="AA75" s="104">
        <f>C75*'2.FoodPricesAndComposition'!AC63</f>
        <v>0</v>
      </c>
      <c r="AB75" s="104">
        <f>C75*'2.FoodPricesAndComposition'!AD63</f>
        <v>0</v>
      </c>
      <c r="AC75">
        <v>59</v>
      </c>
    </row>
    <row r="76" spans="1:29" x14ac:dyDescent="0.25">
      <c r="A76" s="111" t="str">
        <f>'2.FoodPricesAndComposition'!A64</f>
        <v>Milk, whole, fortified, Stop &amp; Shop brand</v>
      </c>
      <c r="B76" s="97">
        <f>C76*'2.FoodPricesAndComposition'!F64</f>
        <v>0</v>
      </c>
      <c r="C76" s="146">
        <v>0</v>
      </c>
      <c r="D76" s="16" t="str">
        <f>'2.FoodPricesAndComposition'!D64</f>
        <v>1 cup</v>
      </c>
      <c r="E76" s="119">
        <f>'2.FoodPricesAndComposition'!F64</f>
        <v>0.3</v>
      </c>
      <c r="F76" s="104">
        <f>C76*'2.FoodPricesAndComposition'!H64</f>
        <v>0</v>
      </c>
      <c r="G76" s="104">
        <f>C76*'2.FoodPricesAndComposition'!I64</f>
        <v>0</v>
      </c>
      <c r="H76" s="104">
        <f>C76*'2.FoodPricesAndComposition'!J64</f>
        <v>0</v>
      </c>
      <c r="I76" s="104">
        <f>C76*'2.FoodPricesAndComposition'!K64</f>
        <v>0</v>
      </c>
      <c r="J76" s="104">
        <f>C76*'2.FoodPricesAndComposition'!L64</f>
        <v>0</v>
      </c>
      <c r="K76" s="104">
        <f>C76*'2.FoodPricesAndComposition'!M64</f>
        <v>0</v>
      </c>
      <c r="L76" s="104">
        <f>C76*'2.FoodPricesAndComposition'!N64</f>
        <v>0</v>
      </c>
      <c r="M76" s="104">
        <f>C76*'2.FoodPricesAndComposition'!O64</f>
        <v>0</v>
      </c>
      <c r="N76" s="104">
        <f>C76*'2.FoodPricesAndComposition'!P64</f>
        <v>0</v>
      </c>
      <c r="O76" s="104">
        <f>C76*'2.FoodPricesAndComposition'!Q64</f>
        <v>0</v>
      </c>
      <c r="P76" s="104">
        <f>C76*'2.FoodPricesAndComposition'!R64</f>
        <v>0</v>
      </c>
      <c r="Q76" s="104">
        <f>C76*'2.FoodPricesAndComposition'!S64</f>
        <v>0</v>
      </c>
      <c r="R76" s="104">
        <f>C76*'2.FoodPricesAndComposition'!T64</f>
        <v>0</v>
      </c>
      <c r="S76" s="104">
        <f>C76*'2.FoodPricesAndComposition'!U64</f>
        <v>0</v>
      </c>
      <c r="T76" s="104">
        <f>C76*'2.FoodPricesAndComposition'!V64</f>
        <v>0</v>
      </c>
      <c r="U76" s="104">
        <f>C76*'2.FoodPricesAndComposition'!W64</f>
        <v>0</v>
      </c>
      <c r="V76" s="104">
        <f>C76*'2.FoodPricesAndComposition'!X64</f>
        <v>0</v>
      </c>
      <c r="W76" s="104">
        <f>C76*'2.FoodPricesAndComposition'!Y64</f>
        <v>0</v>
      </c>
      <c r="X76" s="104">
        <f>C76*'2.FoodPricesAndComposition'!Z64</f>
        <v>0</v>
      </c>
      <c r="Y76" s="104">
        <f>C76*'2.FoodPricesAndComposition'!AA64</f>
        <v>0</v>
      </c>
      <c r="Z76" s="104">
        <f>C76*'2.FoodPricesAndComposition'!AB64</f>
        <v>0</v>
      </c>
      <c r="AA76" s="104">
        <f>C76*'2.FoodPricesAndComposition'!AC64</f>
        <v>0</v>
      </c>
      <c r="AB76" s="104">
        <f>C76*'2.FoodPricesAndComposition'!AD64</f>
        <v>0</v>
      </c>
      <c r="AC76">
        <v>60</v>
      </c>
    </row>
    <row r="77" spans="1:29" x14ac:dyDescent="0.25">
      <c r="A77" s="111" t="str">
        <f>'2.FoodPricesAndComposition'!A66</f>
        <v>Oat milk, Planet Oat Brand</v>
      </c>
      <c r="B77" s="97">
        <f>C77*'2.FoodPricesAndComposition'!F66</f>
        <v>0</v>
      </c>
      <c r="C77" s="146">
        <v>0</v>
      </c>
      <c r="D77" s="16" t="str">
        <f>'2.FoodPricesAndComposition'!D66</f>
        <v>1 cup</v>
      </c>
      <c r="E77" s="119">
        <f>'2.FoodPricesAndComposition'!F66</f>
        <v>0.77</v>
      </c>
      <c r="F77" s="104">
        <f>C77*'2.FoodPricesAndComposition'!H66</f>
        <v>0</v>
      </c>
      <c r="G77" s="104">
        <f>C77*'2.FoodPricesAndComposition'!I66</f>
        <v>0</v>
      </c>
      <c r="H77" s="104">
        <f>C77*'2.FoodPricesAndComposition'!J66</f>
        <v>0</v>
      </c>
      <c r="I77" s="104">
        <f>C77*'2.FoodPricesAndComposition'!K66</f>
        <v>0</v>
      </c>
      <c r="J77" s="104">
        <f>C77*'2.FoodPricesAndComposition'!L66</f>
        <v>0</v>
      </c>
      <c r="K77" s="104">
        <f>C77*'2.FoodPricesAndComposition'!M66</f>
        <v>0</v>
      </c>
      <c r="L77" s="104">
        <f>C77*'2.FoodPricesAndComposition'!N66</f>
        <v>0</v>
      </c>
      <c r="M77" s="104">
        <f>C77*'2.FoodPricesAndComposition'!O66</f>
        <v>0</v>
      </c>
      <c r="N77" s="104">
        <f>C77*'2.FoodPricesAndComposition'!P66</f>
        <v>0</v>
      </c>
      <c r="O77" s="104">
        <f>C77*'2.FoodPricesAndComposition'!Q66</f>
        <v>0</v>
      </c>
      <c r="P77" s="104">
        <f>C77*'2.FoodPricesAndComposition'!R66</f>
        <v>0</v>
      </c>
      <c r="Q77" s="104">
        <f>C77*'2.FoodPricesAndComposition'!S66</f>
        <v>0</v>
      </c>
      <c r="R77" s="104">
        <f>C77*'2.FoodPricesAndComposition'!T66</f>
        <v>0</v>
      </c>
      <c r="S77" s="104">
        <f>C77*'2.FoodPricesAndComposition'!U66</f>
        <v>0</v>
      </c>
      <c r="T77" s="104">
        <f>C77*'2.FoodPricesAndComposition'!V66</f>
        <v>0</v>
      </c>
      <c r="U77" s="104">
        <f>C77*'2.FoodPricesAndComposition'!W66</f>
        <v>0</v>
      </c>
      <c r="V77" s="104">
        <f>C77*'2.FoodPricesAndComposition'!X66</f>
        <v>0</v>
      </c>
      <c r="W77" s="104">
        <f>C77*'2.FoodPricesAndComposition'!Y66</f>
        <v>0</v>
      </c>
      <c r="X77" s="104">
        <f>C77*'2.FoodPricesAndComposition'!Z66</f>
        <v>0</v>
      </c>
      <c r="Y77" s="104">
        <f>C77*'2.FoodPricesAndComposition'!AA66</f>
        <v>0</v>
      </c>
      <c r="Z77" s="104">
        <f>C77*'2.FoodPricesAndComposition'!AB66</f>
        <v>0</v>
      </c>
      <c r="AA77" s="104">
        <f>C77*'2.FoodPricesAndComposition'!AC66</f>
        <v>0</v>
      </c>
      <c r="AB77" s="104">
        <f>C77*'2.FoodPricesAndComposition'!AD66</f>
        <v>0</v>
      </c>
      <c r="AC77">
        <v>62</v>
      </c>
    </row>
    <row r="78" spans="1:29" x14ac:dyDescent="0.25">
      <c r="A78" s="100" t="str">
        <f>'2.FoodPricesAndComposition'!A4</f>
        <v>Fruits &amp; vegetables</v>
      </c>
      <c r="C78" s="147"/>
      <c r="D78" s="16"/>
      <c r="E78" s="119"/>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28">
        <v>0</v>
      </c>
    </row>
    <row r="82" spans="5:28" hidden="1" x14ac:dyDescent="0.25">
      <c r="E82" s="27" t="s">
        <v>622</v>
      </c>
      <c r="G82" s="245">
        <v>1</v>
      </c>
      <c r="H82" s="245">
        <v>1</v>
      </c>
      <c r="I82" s="245">
        <v>1</v>
      </c>
      <c r="J82" s="245">
        <v>1</v>
      </c>
      <c r="K82" s="245">
        <v>1</v>
      </c>
      <c r="L82" s="245">
        <v>1</v>
      </c>
      <c r="M82" s="245">
        <v>1</v>
      </c>
      <c r="N82" s="245">
        <v>1</v>
      </c>
      <c r="O82" s="245">
        <v>1</v>
      </c>
      <c r="P82" s="245">
        <v>1</v>
      </c>
      <c r="Q82" s="245">
        <v>1</v>
      </c>
      <c r="R82" s="245">
        <v>1</v>
      </c>
      <c r="S82" s="245">
        <v>1</v>
      </c>
      <c r="T82" s="245">
        <v>1</v>
      </c>
      <c r="U82" s="245">
        <v>1</v>
      </c>
      <c r="V82" s="245">
        <v>1</v>
      </c>
      <c r="W82" s="245">
        <v>1</v>
      </c>
      <c r="X82" s="245">
        <v>1</v>
      </c>
      <c r="Y82" s="245">
        <v>1</v>
      </c>
      <c r="Z82" s="245">
        <v>1</v>
      </c>
      <c r="AA82" s="245">
        <v>1</v>
      </c>
      <c r="AB82" s="245">
        <v>1</v>
      </c>
    </row>
    <row r="1048550" spans="16384:16384" x14ac:dyDescent="0.25">
      <c r="XFD1048550" s="16" t="e" cm="1" vm="1">
        <f t="array" aca="1" ref="XFD1048550" ca="1">ROW(INDEX(solver_adj,0,0,1))</f>
        <v>#VALUE!</v>
      </c>
    </row>
    <row r="1048551" spans="16384:16384" x14ac:dyDescent="0.25">
      <c r="XFD1048551" s="16" cm="1">
        <f t="array" ref="XFD1048551">COLUMN(INDEX(solver_adj,0,0,1))</f>
        <v>3</v>
      </c>
    </row>
    <row r="1048552" spans="16384:16384" x14ac:dyDescent="0.25">
      <c r="XFD1048552" s="16">
        <f>ROWS(INDEX(solver_adj,0,0,1))</f>
        <v>64</v>
      </c>
    </row>
    <row r="1048553" spans="16384:16384" x14ac:dyDescent="0.25">
      <c r="XFD1048553" s="16">
        <f>COLUMNS(INDEX(solver_adj,0,0,1))</f>
        <v>1</v>
      </c>
    </row>
    <row r="1048554" spans="16384:16384" x14ac:dyDescent="0.25">
      <c r="XFD1048554" s="16">
        <f>solver_eng</f>
        <v>2</v>
      </c>
    </row>
    <row r="1048555" spans="16384:16384" x14ac:dyDescent="0.25">
      <c r="XFD1048555" s="16">
        <f>solver_val</f>
        <v>0</v>
      </c>
    </row>
  </sheetData>
  <sheetProtection sheet="1" objects="1" scenarios="1"/>
  <protectedRanges>
    <protectedRange sqref="C15:C78" name="Number of servings_1_2"/>
    <protectedRange sqref="C14" name="Number of servings_1_2_1"/>
  </protectedRanges>
  <sortState xmlns:xlrd2="http://schemas.microsoft.com/office/spreadsheetml/2017/richdata2" ref="A14:AC78">
    <sortCondition descending="1" ref="C14:C78"/>
  </sortState>
  <mergeCells count="12">
    <mergeCell ref="A11:Y11"/>
    <mergeCell ref="A1:Y1"/>
    <mergeCell ref="A2:D2"/>
    <mergeCell ref="A3:E3"/>
    <mergeCell ref="A4:E4"/>
    <mergeCell ref="A5:E5"/>
    <mergeCell ref="A6:E6"/>
    <mergeCell ref="A7:E7"/>
    <mergeCell ref="A8:E8"/>
    <mergeCell ref="F8:F9"/>
    <mergeCell ref="A9:E9"/>
    <mergeCell ref="F10:AB10"/>
  </mergeCells>
  <conditionalFormatting sqref="B13">
    <cfRule type="colorScale" priority="7">
      <colorScale>
        <cfvo type="num" val="1"/>
        <cfvo type="num" val="2.5"/>
        <cfvo type="num" val="5"/>
        <color theme="9"/>
        <color rgb="FFFCFCFF"/>
        <color rgb="FFC00000"/>
      </colorScale>
    </cfRule>
  </conditionalFormatting>
  <conditionalFormatting sqref="C14:C78">
    <cfRule type="cellIs" dxfId="3" priority="1" operator="greaterThan">
      <formula>0</formula>
    </cfRule>
  </conditionalFormatting>
  <conditionalFormatting sqref="F8">
    <cfRule type="colorScale" priority="6">
      <colorScale>
        <cfvo type="num" val="0.85"/>
        <cfvo type="num" val="1"/>
        <cfvo type="num" val="1.1499999999999999"/>
        <color rgb="FFFF5757"/>
        <color theme="0"/>
        <color rgb="FFFF5757"/>
      </colorScale>
    </cfRule>
  </conditionalFormatting>
  <conditionalFormatting sqref="F8:Y8 G9:Z9 AA8:AB8">
    <cfRule type="cellIs" dxfId="2" priority="8" operator="between">
      <formula>0.99</formula>
      <formula>1.01</formula>
    </cfRule>
  </conditionalFormatting>
  <conditionalFormatting sqref="G9:M9 Q9:U9 W9:Z9">
    <cfRule type="colorScale" priority="5">
      <colorScale>
        <cfvo type="num" val="0.85"/>
        <cfvo type="num" val="1"/>
        <cfvo type="num" val="1.1499999999999999"/>
        <color theme="4" tint="0.59999389629810485"/>
        <color theme="0"/>
        <color rgb="FFFF5757"/>
      </colorScale>
    </cfRule>
  </conditionalFormatting>
  <conditionalFormatting sqref="G8:Y8 AA8:AB8">
    <cfRule type="colorScale" priority="4">
      <colorScale>
        <cfvo type="num" val="0.85"/>
        <cfvo type="num" val="1"/>
        <cfvo type="num" val="1.1499999999999999"/>
        <color rgb="FFFF5757"/>
        <color theme="0"/>
        <color theme="4" tint="0.59999389629810485"/>
      </colorScale>
    </cfRule>
  </conditionalFormatting>
  <pageMargins left="0.7" right="0.7" top="0.75" bottom="0.75" header="0.3" footer="0.3"/>
  <pageSetup orientation="portrait" r:id="rId1"/>
  <drawing r:id="rId2"/>
  <legacyDrawing r:id="rId3"/>
  <extLst>
    <ext xmlns:x15="http://schemas.microsoft.com/office/spreadsheetml/2010/11/main" uri="{F7C9EE02-42E1-4005-9D12-6889AFFD525C}">
      <x15:webExtensions xmlns:xm="http://schemas.microsoft.com/office/excel/2006/main">
        <x15:webExtension appRef="{83903826-F02B-6E48-9468-17BAA8FEFC25}">
          <xm:f>'10.SOLVED-female'!1:1048576</xm:f>
        </x15:webExtension>
        <x15:webExtension appRef="{BDED9F0B-B8C9-8648-B989-E0A097EF5084}">
          <xm:f>'10.SOLVED-female'!$C$15:$C$78</xm:f>
        </x15:webExtension>
        <x15:webExtension appRef="{9A628998-65DB-B947-9990-5B190FF4D3F8}">
          <xm:f>'10.SOLVED-female'!$B$13</xm:f>
        </x15:webExtension>
        <x15:webExtension appRef="{A129C445-651F-9445-B0C5-E2722C3CA9EE}">
          <xm:f>'10.SOLVED-female'!XFD1048550:XFD1048575</xm:f>
        </x15:webExtension>
        <x15:webExtension appRef="{011A2D5C-AD95-1A47-A0BE-9B0AC14E37D1}">
          <xm:f>'10.SOLVED-female'!$C$15:$C$78</xm:f>
        </x15:webExtension>
      </x15:webExtens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58A92-27DD-F14D-BD40-33E17F68A589}">
  <sheetPr>
    <tabColor rgb="FFFFFF00"/>
  </sheetPr>
  <dimension ref="A1:AC82"/>
  <sheetViews>
    <sheetView zoomScale="90" zoomScaleNormal="90" workbookViewId="0">
      <pane xSplit="5" ySplit="13" topLeftCell="AC14" activePane="bottomRight" state="frozen"/>
      <selection pane="topRight" activeCell="F1" sqref="F1"/>
      <selection pane="bottomLeft" activeCell="A14" sqref="A14"/>
      <selection pane="bottomRight" activeCell="B13" sqref="B13"/>
    </sheetView>
  </sheetViews>
  <sheetFormatPr defaultColWidth="10.875" defaultRowHeight="15.75" x14ac:dyDescent="0.25"/>
  <cols>
    <col min="1" max="1" width="56" style="16" customWidth="1"/>
    <col min="2" max="2" width="10.875" style="97" customWidth="1"/>
    <col min="3" max="3" width="10.875" style="54" customWidth="1"/>
    <col min="4" max="5" width="10.875" style="27" customWidth="1"/>
    <col min="6" max="14" width="8.125" style="16" customWidth="1"/>
    <col min="15" max="15" width="9" style="16" customWidth="1"/>
    <col min="16" max="22" width="8.125" style="16" customWidth="1"/>
    <col min="23" max="23" width="9.625" style="16" customWidth="1"/>
    <col min="24" max="24" width="8.125" style="16" customWidth="1"/>
    <col min="25" max="25" width="6.625" style="16" customWidth="1"/>
    <col min="26" max="26" width="9.375" customWidth="1"/>
    <col min="28" max="16384" width="10.875" style="16"/>
  </cols>
  <sheetData>
    <row r="1" spans="1:29" x14ac:dyDescent="0.25">
      <c r="A1" s="284" t="s">
        <v>761</v>
      </c>
      <c r="B1" s="284"/>
      <c r="C1" s="284"/>
      <c r="D1" s="284"/>
      <c r="E1" s="284"/>
      <c r="F1" s="284"/>
      <c r="G1" s="284"/>
      <c r="H1" s="284"/>
      <c r="I1" s="284"/>
      <c r="J1" s="284"/>
      <c r="K1" s="284"/>
      <c r="L1" s="284"/>
      <c r="M1" s="284"/>
      <c r="N1" s="284"/>
      <c r="O1" s="284"/>
      <c r="P1" s="284"/>
      <c r="Q1" s="284"/>
      <c r="R1" s="284"/>
      <c r="S1" s="284"/>
      <c r="T1" s="284"/>
      <c r="U1" s="284"/>
      <c r="V1" s="284"/>
      <c r="W1" s="284"/>
      <c r="X1" s="284"/>
      <c r="Y1" s="284"/>
    </row>
    <row r="2" spans="1:29" s="8" customFormat="1" ht="51.75" customHeight="1" x14ac:dyDescent="0.25">
      <c r="A2" s="285"/>
      <c r="B2" s="285"/>
      <c r="C2" s="285"/>
      <c r="D2" s="285"/>
      <c r="E2" s="244"/>
      <c r="F2" s="83" t="s">
        <v>2</v>
      </c>
      <c r="G2" s="83" t="s">
        <v>528</v>
      </c>
      <c r="H2" s="83" t="s">
        <v>458</v>
      </c>
      <c r="I2" s="83" t="s">
        <v>496</v>
      </c>
      <c r="J2" s="83" t="s">
        <v>459</v>
      </c>
      <c r="K2" s="83" t="s">
        <v>460</v>
      </c>
      <c r="L2" s="83" t="s">
        <v>461</v>
      </c>
      <c r="M2" s="83" t="s">
        <v>462</v>
      </c>
      <c r="N2" s="83" t="s">
        <v>12</v>
      </c>
      <c r="O2" s="83" t="s">
        <v>495</v>
      </c>
      <c r="P2" s="83" t="s">
        <v>463</v>
      </c>
      <c r="Q2" s="83" t="s">
        <v>456</v>
      </c>
      <c r="R2" s="83" t="s">
        <v>457</v>
      </c>
      <c r="S2" s="83" t="s">
        <v>16</v>
      </c>
      <c r="T2" s="83" t="s">
        <v>497</v>
      </c>
      <c r="U2" s="83" t="s">
        <v>17</v>
      </c>
      <c r="V2" s="83" t="s">
        <v>464</v>
      </c>
      <c r="W2" s="83" t="s">
        <v>498</v>
      </c>
      <c r="X2" s="83" t="s">
        <v>500</v>
      </c>
      <c r="Y2" s="83" t="s">
        <v>21</v>
      </c>
      <c r="Z2" s="83" t="s">
        <v>20</v>
      </c>
      <c r="AA2" s="83" t="s">
        <v>505</v>
      </c>
      <c r="AB2" s="83" t="s">
        <v>506</v>
      </c>
    </row>
    <row r="3" spans="1:29" s="8" customFormat="1" ht="16.5" customHeight="1" x14ac:dyDescent="0.25">
      <c r="A3" s="287" t="s">
        <v>519</v>
      </c>
      <c r="B3" s="287"/>
      <c r="C3" s="287"/>
      <c r="D3" s="287"/>
      <c r="E3" s="287"/>
      <c r="F3" s="84"/>
      <c r="G3" s="84"/>
      <c r="H3" s="84"/>
      <c r="I3" s="84"/>
      <c r="J3" s="84"/>
      <c r="K3" s="84"/>
      <c r="L3" s="84"/>
      <c r="M3" s="84"/>
      <c r="N3" s="84"/>
      <c r="O3" s="84"/>
      <c r="P3" s="84"/>
      <c r="Q3" s="84"/>
      <c r="R3" s="84"/>
      <c r="S3" s="84"/>
      <c r="T3" s="84"/>
      <c r="U3" s="84"/>
      <c r="V3" s="84"/>
      <c r="W3" s="84"/>
      <c r="X3" s="84"/>
      <c r="Y3" s="84"/>
    </row>
    <row r="4" spans="1:29" s="8" customFormat="1" ht="15.75" customHeight="1" x14ac:dyDescent="0.25">
      <c r="A4" s="286" t="s">
        <v>518</v>
      </c>
      <c r="B4" s="286"/>
      <c r="C4" s="286"/>
      <c r="D4" s="286"/>
      <c r="E4" s="286"/>
      <c r="F4" s="107">
        <f>'1.NutrientRequirements'!B7</f>
        <v>2900</v>
      </c>
      <c r="G4" s="108"/>
      <c r="H4" s="108"/>
      <c r="I4" s="108"/>
      <c r="J4" s="108"/>
      <c r="K4" s="108"/>
      <c r="L4" s="108"/>
      <c r="M4" s="108"/>
      <c r="N4" s="108"/>
      <c r="O4" s="108"/>
      <c r="P4" s="108"/>
      <c r="Q4" s="108"/>
      <c r="R4" s="108"/>
      <c r="S4" s="108"/>
      <c r="T4" s="108"/>
      <c r="U4" s="108"/>
      <c r="V4" s="108"/>
      <c r="W4" s="108"/>
      <c r="X4" s="108"/>
      <c r="Y4" s="108"/>
    </row>
    <row r="5" spans="1:29" x14ac:dyDescent="0.25">
      <c r="A5" s="286" t="s">
        <v>517</v>
      </c>
      <c r="B5" s="286"/>
      <c r="C5" s="286"/>
      <c r="D5" s="286"/>
      <c r="E5" s="286"/>
      <c r="F5" s="89"/>
      <c r="G5" s="107">
        <f>'1.NutrientRequirements'!C7</f>
        <v>73</v>
      </c>
      <c r="H5" s="107">
        <f>'1.NutrientRequirements'!D7</f>
        <v>64</v>
      </c>
      <c r="I5" s="107">
        <f>'1.NutrientRequirements'!E7</f>
        <v>326</v>
      </c>
      <c r="J5" s="107">
        <f>'1.NutrientRequirements'!F7</f>
        <v>900</v>
      </c>
      <c r="K5" s="107">
        <f>'1.NutrientRequirements'!G7</f>
        <v>90</v>
      </c>
      <c r="L5" s="107">
        <f>'1.NutrientRequirements'!H7</f>
        <v>1.3</v>
      </c>
      <c r="M5" s="107">
        <f>'1.NutrientRequirements'!I7</f>
        <v>15</v>
      </c>
      <c r="N5" s="107">
        <f>'1.NutrientRequirements'!J7</f>
        <v>1.2</v>
      </c>
      <c r="O5" s="107">
        <f>'1.NutrientRequirements'!K7</f>
        <v>1.3</v>
      </c>
      <c r="P5" s="107">
        <f>'1.NutrientRequirements'!L7</f>
        <v>2.4</v>
      </c>
      <c r="Q5" s="107">
        <f>'1.NutrientRequirements'!M7</f>
        <v>400</v>
      </c>
      <c r="R5" s="107">
        <f>'1.NutrientRequirements'!N7</f>
        <v>16</v>
      </c>
      <c r="S5" s="107">
        <f>'1.NutrientRequirements'!O7</f>
        <v>1000</v>
      </c>
      <c r="T5" s="107">
        <f>'1.NutrientRequirements'!P7</f>
        <v>0.9</v>
      </c>
      <c r="U5" s="107">
        <f>'1.NutrientRequirements'!Q7</f>
        <v>8</v>
      </c>
      <c r="V5" s="107">
        <f>'1.NutrientRequirements'!R7</f>
        <v>400</v>
      </c>
      <c r="W5" s="107">
        <f>'1.NutrientRequirements'!S7</f>
        <v>700</v>
      </c>
      <c r="X5" s="107">
        <f>'1.NutrientRequirements'!T7</f>
        <v>55</v>
      </c>
      <c r="Y5" s="107">
        <f>'1.NutrientRequirements'!U7</f>
        <v>11</v>
      </c>
      <c r="Z5" s="107"/>
      <c r="AA5" s="85">
        <f>'1.NutrientRequirements'!W7</f>
        <v>3400</v>
      </c>
      <c r="AB5" s="85">
        <f>'1.NutrientRequirements'!X7</f>
        <v>41</v>
      </c>
    </row>
    <row r="6" spans="1:29" x14ac:dyDescent="0.25">
      <c r="A6" s="286" t="s">
        <v>516</v>
      </c>
      <c r="B6" s="286"/>
      <c r="C6" s="286"/>
      <c r="D6" s="286"/>
      <c r="E6" s="286"/>
      <c r="F6" s="109"/>
      <c r="G6" s="109">
        <f>'1.NutrientRequirements'!C8</f>
        <v>254</v>
      </c>
      <c r="H6" s="109">
        <f>'1.NutrientRequirements'!D8</f>
        <v>113</v>
      </c>
      <c r="I6" s="109">
        <f>'1.NutrientRequirements'!E8</f>
        <v>472</v>
      </c>
      <c r="J6" s="109">
        <f>'1.NutrientRequirements'!F8</f>
        <v>3000</v>
      </c>
      <c r="K6" s="109">
        <f>'1.NutrientRequirements'!G8</f>
        <v>2000</v>
      </c>
      <c r="L6" s="109">
        <f>'1.NutrientRequirements'!H8</f>
        <v>100</v>
      </c>
      <c r="M6" s="109">
        <f>'1.NutrientRequirements'!I8</f>
        <v>1000</v>
      </c>
      <c r="N6" s="109"/>
      <c r="O6" s="109"/>
      <c r="P6" s="109"/>
      <c r="Q6" s="109">
        <f>'1.NutrientRequirements'!M8</f>
        <v>1000</v>
      </c>
      <c r="R6" s="109">
        <f>'1.NutrientRequirements'!N8</f>
        <v>35</v>
      </c>
      <c r="S6" s="109">
        <f>'1.NutrientRequirements'!O8</f>
        <v>2500</v>
      </c>
      <c r="T6" s="109">
        <f>'1.NutrientRequirements'!P8</f>
        <v>10</v>
      </c>
      <c r="U6" s="109">
        <f>'1.NutrientRequirements'!Q8</f>
        <v>45</v>
      </c>
      <c r="V6" s="109"/>
      <c r="W6" s="109">
        <f>'1.NutrientRequirements'!S8</f>
        <v>4000</v>
      </c>
      <c r="X6" s="109">
        <f>'1.NutrientRequirements'!T8</f>
        <v>400</v>
      </c>
      <c r="Y6" s="109">
        <f>'1.NutrientRequirements'!U8</f>
        <v>40</v>
      </c>
      <c r="Z6" s="109">
        <f>'1.NutrientRequirements'!V8</f>
        <v>2300</v>
      </c>
    </row>
    <row r="7" spans="1:29" s="98" customFormat="1" x14ac:dyDescent="0.25">
      <c r="A7" s="288" t="s">
        <v>513</v>
      </c>
      <c r="B7" s="288"/>
      <c r="C7" s="288"/>
      <c r="D7" s="288"/>
      <c r="E7" s="288"/>
      <c r="F7" s="99"/>
      <c r="G7" s="99"/>
      <c r="H7" s="99"/>
      <c r="I7" s="99"/>
      <c r="O7" s="99"/>
      <c r="P7" s="99"/>
      <c r="Q7" s="99"/>
      <c r="V7" s="99"/>
      <c r="W7" s="99"/>
    </row>
    <row r="8" spans="1:29" s="98" customFormat="1" x14ac:dyDescent="0.25">
      <c r="A8" s="289" t="s">
        <v>514</v>
      </c>
      <c r="B8" s="289"/>
      <c r="C8" s="289"/>
      <c r="D8" s="289"/>
      <c r="E8" s="289"/>
      <c r="F8" s="291">
        <f>F$13/F$4</f>
        <v>1.0000000000000027</v>
      </c>
      <c r="G8" s="103">
        <f t="shared" ref="G8:AB8" si="0">G13/G5</f>
        <v>0.999999999999999</v>
      </c>
      <c r="H8" s="103">
        <f t="shared" si="0"/>
        <v>1.4170773695119734</v>
      </c>
      <c r="I8" s="103">
        <f t="shared" si="0"/>
        <v>1.4256462189559378</v>
      </c>
      <c r="J8" s="103">
        <f t="shared" si="0"/>
        <v>1.0000000000000007</v>
      </c>
      <c r="K8" s="103">
        <f t="shared" si="0"/>
        <v>0.99999999999998779</v>
      </c>
      <c r="L8" s="103">
        <f t="shared" si="0"/>
        <v>1.8263069318108105</v>
      </c>
      <c r="M8" s="103">
        <f t="shared" si="0"/>
        <v>0.99999999999998934</v>
      </c>
      <c r="N8" s="103">
        <f t="shared" si="0"/>
        <v>1.8418284719643045</v>
      </c>
      <c r="O8" s="103">
        <f t="shared" si="0"/>
        <v>3.900134596136736</v>
      </c>
      <c r="P8" s="103">
        <f t="shared" si="0"/>
        <v>1.2266810862280884</v>
      </c>
      <c r="Q8" s="103">
        <f t="shared" si="0"/>
        <v>1.0000000000000007</v>
      </c>
      <c r="R8" s="103">
        <f t="shared" si="0"/>
        <v>1.3218137732741126</v>
      </c>
      <c r="S8" s="103">
        <f t="shared" si="0"/>
        <v>1.0000000000000004</v>
      </c>
      <c r="T8" s="103">
        <f t="shared" si="0"/>
        <v>1.9541352612090681</v>
      </c>
      <c r="U8" s="103">
        <f t="shared" si="0"/>
        <v>1.8575574640525925</v>
      </c>
      <c r="V8" s="103">
        <f t="shared" si="0"/>
        <v>1.5832245938181462</v>
      </c>
      <c r="W8" s="103">
        <f t="shared" si="0"/>
        <v>3.0698383369123308</v>
      </c>
      <c r="X8" s="103">
        <f t="shared" si="0"/>
        <v>2.4140164576376253</v>
      </c>
      <c r="Y8" s="103">
        <f t="shared" si="0"/>
        <v>1.1574816035428663</v>
      </c>
      <c r="Z8" s="103"/>
      <c r="AA8" s="103">
        <f t="shared" si="0"/>
        <v>1.02175442848556</v>
      </c>
      <c r="AB8" s="103">
        <f t="shared" si="0"/>
        <v>1.0000000000000044</v>
      </c>
    </row>
    <row r="9" spans="1:29" s="98" customFormat="1" x14ac:dyDescent="0.25">
      <c r="A9" s="290" t="s">
        <v>515</v>
      </c>
      <c r="B9" s="290"/>
      <c r="C9" s="290"/>
      <c r="D9" s="290"/>
      <c r="E9" s="290"/>
      <c r="F9" s="292"/>
      <c r="G9" s="124">
        <f>G13/G6</f>
        <v>0.28740157480314932</v>
      </c>
      <c r="H9" s="125">
        <f t="shared" ref="H9:M9" si="1">H13/H6</f>
        <v>0.80259249246695841</v>
      </c>
      <c r="I9" s="125">
        <f t="shared" si="1"/>
        <v>0.98466243088905869</v>
      </c>
      <c r="J9" s="125">
        <f t="shared" si="1"/>
        <v>0.30000000000000021</v>
      </c>
      <c r="K9" s="125">
        <f t="shared" si="1"/>
        <v>4.499999999999945E-2</v>
      </c>
      <c r="L9" s="125">
        <f t="shared" si="1"/>
        <v>2.3741990113540536E-2</v>
      </c>
      <c r="M9" s="125">
        <f t="shared" si="1"/>
        <v>1.499999999999984E-2</v>
      </c>
      <c r="N9" s="125"/>
      <c r="O9" s="124"/>
      <c r="P9" s="124"/>
      <c r="Q9" s="124">
        <f>Q13/Q6</f>
        <v>0.4000000000000003</v>
      </c>
      <c r="R9" s="125">
        <f>R13/R6</f>
        <v>0.6042577249253086</v>
      </c>
      <c r="S9" s="125">
        <f>S13/S6</f>
        <v>0.40000000000000013</v>
      </c>
      <c r="T9" s="125">
        <f>T13/T6</f>
        <v>0.17587217350881615</v>
      </c>
      <c r="U9" s="125">
        <f>U13/U6</f>
        <v>0.33023243805379421</v>
      </c>
      <c r="V9" s="124"/>
      <c r="W9" s="124">
        <f>W13/W6</f>
        <v>0.53722170895965793</v>
      </c>
      <c r="X9" s="125">
        <f>X13/X6</f>
        <v>0.33192726292517349</v>
      </c>
      <c r="Y9" s="125">
        <f>Y13/Y6</f>
        <v>0.31830744097428826</v>
      </c>
      <c r="Z9" s="125">
        <f>Z13/Z6</f>
        <v>0.26273900643624087</v>
      </c>
      <c r="AA9" s="124"/>
      <c r="AB9" s="124"/>
    </row>
    <row r="10" spans="1:29" s="98" customFormat="1" ht="79.5" customHeight="1" x14ac:dyDescent="0.25">
      <c r="A10" s="139"/>
      <c r="B10" s="142"/>
      <c r="C10" s="142"/>
      <c r="D10" s="142"/>
      <c r="E10" s="142"/>
      <c r="F10" s="293" t="s">
        <v>520</v>
      </c>
      <c r="G10" s="293"/>
      <c r="H10" s="293"/>
      <c r="I10" s="293"/>
      <c r="J10" s="293"/>
      <c r="K10" s="293"/>
      <c r="L10" s="293"/>
      <c r="M10" s="293"/>
      <c r="N10" s="293"/>
      <c r="O10" s="293"/>
      <c r="P10" s="293"/>
      <c r="Q10" s="293"/>
      <c r="R10" s="293"/>
      <c r="S10" s="293"/>
      <c r="T10" s="293"/>
      <c r="U10" s="293"/>
      <c r="V10" s="293"/>
      <c r="W10" s="293"/>
      <c r="X10" s="293"/>
      <c r="Y10" s="293"/>
      <c r="Z10" s="293"/>
      <c r="AA10" s="293"/>
      <c r="AB10" s="293"/>
    </row>
    <row r="11" spans="1:29" s="98" customFormat="1" ht="18.75" customHeight="1" x14ac:dyDescent="0.25">
      <c r="A11" s="284" t="s">
        <v>760</v>
      </c>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103"/>
    </row>
    <row r="12" spans="1:29" s="105" customFormat="1" ht="59.25" customHeight="1" x14ac:dyDescent="0.25">
      <c r="A12" s="123"/>
      <c r="B12" s="126" t="s">
        <v>472</v>
      </c>
      <c r="C12" s="127" t="s">
        <v>471</v>
      </c>
      <c r="D12" s="83" t="s">
        <v>473</v>
      </c>
      <c r="E12" s="83" t="s">
        <v>160</v>
      </c>
      <c r="F12" s="83" t="s">
        <v>2</v>
      </c>
      <c r="G12" s="83" t="s">
        <v>3</v>
      </c>
      <c r="H12" s="83" t="s">
        <v>458</v>
      </c>
      <c r="I12" s="83" t="s">
        <v>496</v>
      </c>
      <c r="J12" s="83" t="s">
        <v>459</v>
      </c>
      <c r="K12" s="83" t="s">
        <v>460</v>
      </c>
      <c r="L12" s="83" t="s">
        <v>461</v>
      </c>
      <c r="M12" s="83" t="s">
        <v>462</v>
      </c>
      <c r="N12" s="83" t="s">
        <v>12</v>
      </c>
      <c r="O12" s="83" t="s">
        <v>495</v>
      </c>
      <c r="P12" s="83" t="s">
        <v>463</v>
      </c>
      <c r="Q12" s="83" t="s">
        <v>456</v>
      </c>
      <c r="R12" s="83" t="s">
        <v>457</v>
      </c>
      <c r="S12" s="83" t="s">
        <v>16</v>
      </c>
      <c r="T12" s="83" t="s">
        <v>497</v>
      </c>
      <c r="U12" s="83" t="s">
        <v>17</v>
      </c>
      <c r="V12" s="83" t="s">
        <v>464</v>
      </c>
      <c r="W12" s="83" t="s">
        <v>498</v>
      </c>
      <c r="X12" s="83" t="s">
        <v>500</v>
      </c>
      <c r="Y12" s="83" t="s">
        <v>21</v>
      </c>
      <c r="Z12" s="83" t="s">
        <v>20</v>
      </c>
      <c r="AA12" s="83" t="s">
        <v>505</v>
      </c>
      <c r="AB12" s="83" t="s">
        <v>506</v>
      </c>
    </row>
    <row r="13" spans="1:29" s="100" customFormat="1" ht="19.5" customHeight="1" x14ac:dyDescent="0.25">
      <c r="A13" s="120" t="s">
        <v>474</v>
      </c>
      <c r="B13" s="121">
        <f>SUM(B14:B78)</f>
        <v>3.1665413214403637</v>
      </c>
      <c r="C13" s="269" t="s">
        <v>677</v>
      </c>
      <c r="D13" s="120"/>
      <c r="E13" s="120"/>
      <c r="F13" s="122">
        <f>SUM(F14:F78)</f>
        <v>2900.0000000000077</v>
      </c>
      <c r="G13" s="122">
        <f t="shared" ref="G13:I13" si="2">SUM(G14:G78)</f>
        <v>72.999999999999929</v>
      </c>
      <c r="H13" s="122">
        <f t="shared" si="2"/>
        <v>90.692951648766297</v>
      </c>
      <c r="I13" s="122">
        <f t="shared" si="2"/>
        <v>464.76066737963572</v>
      </c>
      <c r="J13" s="122">
        <f t="shared" ref="J13" si="3">SUM(J14:J78)</f>
        <v>900.00000000000068</v>
      </c>
      <c r="K13" s="122">
        <f t="shared" ref="K13:L13" si="4">SUM(K14:K78)</f>
        <v>89.999999999998906</v>
      </c>
      <c r="L13" s="122">
        <f t="shared" si="4"/>
        <v>2.3741990113540536</v>
      </c>
      <c r="M13" s="122">
        <f t="shared" ref="M13" si="5">SUM(M14:M78)</f>
        <v>14.99999999999984</v>
      </c>
      <c r="N13" s="122">
        <f t="shared" ref="N13:O13" si="6">SUM(N14:N78)</f>
        <v>2.2101941663571654</v>
      </c>
      <c r="O13" s="122">
        <f t="shared" si="6"/>
        <v>5.0701749749777569</v>
      </c>
      <c r="P13" s="122">
        <f t="shared" ref="P13" si="7">SUM(P14:P78)</f>
        <v>2.9440346069474121</v>
      </c>
      <c r="Q13" s="122">
        <f t="shared" ref="Q13:R13" si="8">SUM(Q14:Q78)</f>
        <v>400.00000000000028</v>
      </c>
      <c r="R13" s="122">
        <f t="shared" si="8"/>
        <v>21.149020372385802</v>
      </c>
      <c r="S13" s="122">
        <f t="shared" ref="S13" si="9">SUM(S14:S78)</f>
        <v>1000.0000000000003</v>
      </c>
      <c r="T13" s="122">
        <f t="shared" ref="T13" si="10">SUM(T14:T78)</f>
        <v>1.7587217350881614</v>
      </c>
      <c r="U13" s="122">
        <f t="shared" ref="U13" si="11">SUM(U14:U78)</f>
        <v>14.86045971242074</v>
      </c>
      <c r="V13" s="122">
        <f t="shared" ref="V13" si="12">SUM(V14:V78)</f>
        <v>633.28983752725844</v>
      </c>
      <c r="W13" s="122">
        <f t="shared" ref="W13" si="13">SUM(W14:W78)</f>
        <v>2148.8868358386317</v>
      </c>
      <c r="X13" s="122">
        <f t="shared" ref="X13" si="14">SUM(X14:X78)</f>
        <v>132.7709051700694</v>
      </c>
      <c r="Y13" s="122">
        <f t="shared" ref="Y13" si="15">SUM(Y14:Y78)</f>
        <v>12.732297638971531</v>
      </c>
      <c r="Z13" s="122">
        <f t="shared" ref="Z13" si="16">SUM(Z14:Z78)</f>
        <v>604.29971480335405</v>
      </c>
      <c r="AA13" s="122">
        <f t="shared" ref="AA13" si="17">SUM(AA14:AA78)</f>
        <v>3473.9650568509037</v>
      </c>
      <c r="AB13" s="122">
        <f t="shared" ref="AB13" si="18">SUM(AB14:AB78)</f>
        <v>41.000000000000178</v>
      </c>
      <c r="AC13" s="128" t="s">
        <v>479</v>
      </c>
    </row>
    <row r="14" spans="1:29" s="100" customFormat="1" ht="18.95" customHeight="1" x14ac:dyDescent="0.25">
      <c r="A14" s="111" t="str">
        <f>'2.FoodPricesAndComposition'!A29</f>
        <v>Corn masa flour, Maseca brand</v>
      </c>
      <c r="B14" s="97">
        <f>C14*'2.FoodPricesAndComposition'!F29</f>
        <v>1.2045976922995236</v>
      </c>
      <c r="C14" s="146">
        <v>3.6502960372712834</v>
      </c>
      <c r="D14" s="16" t="str">
        <f>'2.FoodPricesAndComposition'!D29</f>
        <v>1 cup</v>
      </c>
      <c r="E14" s="119">
        <f>'2.FoodPricesAndComposition'!F29</f>
        <v>0.33</v>
      </c>
      <c r="F14" s="104">
        <f>C14*'2.FoodPricesAndComposition'!H29</f>
        <v>1606.1302563993647</v>
      </c>
      <c r="G14" s="104">
        <f>C14*'2.FoodPricesAndComposition'!I29</f>
        <v>30.845001514942343</v>
      </c>
      <c r="H14" s="104">
        <f>C14*'2.FoodPricesAndComposition'!J29</f>
        <v>17.192894335547745</v>
      </c>
      <c r="I14" s="104">
        <f>C14*'2.FoodPricesAndComposition'!K29</f>
        <v>342.14224757343743</v>
      </c>
      <c r="J14" s="104">
        <f>C14*'2.FoodPricesAndComposition'!L29</f>
        <v>0</v>
      </c>
      <c r="K14" s="104">
        <f>C14*'2.FoodPricesAndComposition'!M29</f>
        <v>0</v>
      </c>
      <c r="L14" s="104">
        <f>C14*'2.FoodPricesAndComposition'!N29</f>
        <v>1.6462835128093489</v>
      </c>
      <c r="M14" s="104">
        <f>C14*'2.FoodPricesAndComposition'!O29</f>
        <v>1.8616509790083546</v>
      </c>
      <c r="N14" s="104">
        <f>C14*'2.FoodPricesAndComposition'!P29</f>
        <v>1.095088811181385</v>
      </c>
      <c r="O14" s="104">
        <f>C14*'2.FoodPricesAndComposition'!Q29</f>
        <v>3.5772901165258575</v>
      </c>
      <c r="P14" s="104">
        <f>C14*'2.FoodPricesAndComposition'!R29</f>
        <v>0</v>
      </c>
      <c r="Q14" s="104">
        <f>C14*'2.FoodPricesAndComposition'!S29</f>
        <v>110.96899953304701</v>
      </c>
      <c r="R14" s="104">
        <f>C14*'2.FoodPricesAndComposition'!T29</f>
        <v>8.4504353262830207</v>
      </c>
      <c r="S14" s="104">
        <f>C14*'2.FoodPricesAndComposition'!U29</f>
        <v>32.852664335441553</v>
      </c>
      <c r="T14" s="104">
        <f>C14*'2.FoodPricesAndComposition'!V29</f>
        <v>1.0220828904359593</v>
      </c>
      <c r="U14" s="104">
        <f>C14*'2.FoodPricesAndComposition'!W29</f>
        <v>10.585858508086721</v>
      </c>
      <c r="V14" s="104">
        <f>C14*'2.FoodPricesAndComposition'!X29</f>
        <v>416.13374824892628</v>
      </c>
      <c r="W14" s="104">
        <f>C14*'2.FoodPricesAndComposition'!Y29</f>
        <v>1211.8982843740662</v>
      </c>
      <c r="X14" s="104">
        <f>C14*'2.FoodPricesAndComposition'!Z29</f>
        <v>68.516056619581988</v>
      </c>
      <c r="Y14" s="104">
        <f>C14*'2.FoodPricesAndComposition'!AA29</f>
        <v>7.7021246386424078</v>
      </c>
      <c r="Z14" s="104">
        <f>C14*'2.FoodPricesAndComposition'!AB29</f>
        <v>21.901776223627699</v>
      </c>
      <c r="AA14" s="104">
        <f>C14*'2.FoodPricesAndComposition'!AC29</f>
        <v>1405.3639743494441</v>
      </c>
      <c r="AB14" s="104">
        <f>C14*'2.FoodPricesAndComposition'!AD29</f>
        <v>32.487634731714422</v>
      </c>
      <c r="AC14">
        <v>25</v>
      </c>
    </row>
    <row r="15" spans="1:29" x14ac:dyDescent="0.25">
      <c r="A15" s="111" t="str">
        <f>'2.FoodPricesAndComposition'!A50</f>
        <v>Vegetable Oil , 100% Soybean Oil, Stop &amp; Shop brand</v>
      </c>
      <c r="B15" s="97">
        <f>C15*'2.FoodPricesAndComposition'!F50</f>
        <v>0.17686966224420955</v>
      </c>
      <c r="C15" s="146">
        <v>3.5373932448841909</v>
      </c>
      <c r="D15" s="16" t="str">
        <f>'2.FoodPricesAndComposition'!D50</f>
        <v>1 tbsp</v>
      </c>
      <c r="E15" s="119">
        <f>'2.FoodPricesAndComposition'!F50</f>
        <v>0.05</v>
      </c>
      <c r="F15" s="104">
        <f>C15*'2.FoodPricesAndComposition'!H50</f>
        <v>424.4871893861029</v>
      </c>
      <c r="G15" s="104">
        <f>C15*'2.FoodPricesAndComposition'!I50</f>
        <v>0</v>
      </c>
      <c r="H15" s="104">
        <f>C15*'2.FoodPricesAndComposition'!J50</f>
        <v>48.002426333078475</v>
      </c>
      <c r="I15" s="104">
        <f>C15*'2.FoodPricesAndComposition'!K50</f>
        <v>0</v>
      </c>
      <c r="J15" s="104">
        <f>C15*'2.FoodPricesAndComposition'!L50</f>
        <v>0</v>
      </c>
      <c r="K15" s="104">
        <f>C15*'2.FoodPricesAndComposition'!M50</f>
        <v>0</v>
      </c>
      <c r="L15" s="104">
        <f>C15*'2.FoodPricesAndComposition'!N50</f>
        <v>0</v>
      </c>
      <c r="M15" s="104">
        <f>C15*'2.FoodPricesAndComposition'!O50</f>
        <v>3.9265065018214522</v>
      </c>
      <c r="N15" s="104">
        <f>C15*'2.FoodPricesAndComposition'!P50</f>
        <v>0</v>
      </c>
      <c r="O15" s="104">
        <f>C15*'2.FoodPricesAndComposition'!Q50</f>
        <v>0</v>
      </c>
      <c r="P15" s="104">
        <f>C15*'2.FoodPricesAndComposition'!R50</f>
        <v>0</v>
      </c>
      <c r="Q15" s="104">
        <f>C15*'2.FoodPricesAndComposition'!S50</f>
        <v>0</v>
      </c>
      <c r="R15" s="104">
        <f>C15*'2.FoodPricesAndComposition'!T50</f>
        <v>0</v>
      </c>
      <c r="S15" s="104">
        <f>C15*'2.FoodPricesAndComposition'!U50</f>
        <v>0</v>
      </c>
      <c r="T15" s="104">
        <f>C15*'2.FoodPricesAndComposition'!V50</f>
        <v>0</v>
      </c>
      <c r="U15" s="104">
        <f>C15*'2.FoodPricesAndComposition'!W50</f>
        <v>0</v>
      </c>
      <c r="V15" s="104">
        <f>C15*'2.FoodPricesAndComposition'!X50</f>
        <v>0</v>
      </c>
      <c r="W15" s="104">
        <f>C15*'2.FoodPricesAndComposition'!Y50</f>
        <v>0</v>
      </c>
      <c r="X15" s="104">
        <f>C15*'2.FoodPricesAndComposition'!Z50</f>
        <v>0</v>
      </c>
      <c r="Y15" s="104">
        <f>C15*'2.FoodPricesAndComposition'!AA50</f>
        <v>0</v>
      </c>
      <c r="Z15" s="104">
        <f>C15*'2.FoodPricesAndComposition'!AB50</f>
        <v>0</v>
      </c>
      <c r="AA15" s="104">
        <f>C15*'2.FoodPricesAndComposition'!AC50</f>
        <v>0</v>
      </c>
      <c r="AB15" s="104">
        <f>C15*'2.FoodPricesAndComposition'!AD50</f>
        <v>0</v>
      </c>
      <c r="AC15">
        <v>46</v>
      </c>
    </row>
    <row r="16" spans="1:29" x14ac:dyDescent="0.25">
      <c r="A16" s="111" t="str">
        <f>'2.FoodPricesAndComposition'!A61</f>
        <v>Milk, fat-free, fortified, Stop &amp; Shop brand</v>
      </c>
      <c r="B16" s="97">
        <f>C16*'2.FoodPricesAndComposition'!F61</f>
        <v>0.66707732785817486</v>
      </c>
      <c r="C16" s="146">
        <v>2.2235910928605831</v>
      </c>
      <c r="D16" s="16" t="str">
        <f>'2.FoodPricesAndComposition'!D61</f>
        <v>1 cup</v>
      </c>
      <c r="E16" s="119">
        <f>'2.FoodPricesAndComposition'!F61</f>
        <v>0.3</v>
      </c>
      <c r="F16" s="104">
        <f>C16*'2.FoodPricesAndComposition'!H61</f>
        <v>200.12319835745248</v>
      </c>
      <c r="G16" s="104">
        <f>C16*'2.FoodPricesAndComposition'!I61</f>
        <v>19.8344325483164</v>
      </c>
      <c r="H16" s="104">
        <f>C16*'2.FoodPricesAndComposition'!J61</f>
        <v>0.46695412950072246</v>
      </c>
      <c r="I16" s="104">
        <f>C16*'2.FoodPricesAndComposition'!K61</f>
        <v>29.195751049259457</v>
      </c>
      <c r="J16" s="104">
        <f>C16*'2.FoodPricesAndComposition'!L61</f>
        <v>357.99816595055387</v>
      </c>
      <c r="K16" s="104">
        <f>C16*'2.FoodPricesAndComposition'!M61</f>
        <v>0</v>
      </c>
      <c r="L16" s="104">
        <f>C16*'2.FoodPricesAndComposition'!N61</f>
        <v>0.21791192710033716</v>
      </c>
      <c r="M16" s="104">
        <f>C16*'2.FoodPricesAndComposition'!O61</f>
        <v>6.6707732785817486E-2</v>
      </c>
      <c r="N16" s="104">
        <f>C16*'2.FoodPricesAndComposition'!P61</f>
        <v>0.26460734005040937</v>
      </c>
      <c r="O16" s="104">
        <f>C16*'2.FoodPricesAndComposition'!Q61</f>
        <v>1.071770906758801</v>
      </c>
      <c r="P16" s="104">
        <f>C16*'2.FoodPricesAndComposition'!R61</f>
        <v>2.9440346069474121</v>
      </c>
      <c r="Q16" s="104">
        <f>C16*'2.FoodPricesAndComposition'!S61</f>
        <v>29.351402425759694</v>
      </c>
      <c r="R16" s="104">
        <f>C16*'2.FoodPricesAndComposition'!T61</f>
        <v>0.55367418212228514</v>
      </c>
      <c r="S16" s="104">
        <f>C16*'2.FoodPricesAndComposition'!U61</f>
        <v>718.21992299396834</v>
      </c>
      <c r="T16" s="104">
        <f>C16*'2.FoodPricesAndComposition'!V61</f>
        <v>7.5602097157259837E-2</v>
      </c>
      <c r="U16" s="104">
        <f>C16*'2.FoodPricesAndComposition'!W61</f>
        <v>0.17788728742884666</v>
      </c>
      <c r="V16" s="104">
        <f>C16*'2.FoodPricesAndComposition'!X61</f>
        <v>64.484141692956911</v>
      </c>
      <c r="W16" s="104">
        <f>C16*'2.FoodPricesAndComposition'!Y61</f>
        <v>593.69882179377566</v>
      </c>
      <c r="X16" s="104">
        <f>C16*'2.FoodPricesAndComposition'!Z61</f>
        <v>18.255682872385389</v>
      </c>
      <c r="Y16" s="104">
        <f>C16*'2.FoodPricesAndComposition'!AA61</f>
        <v>2.4681861130752476</v>
      </c>
      <c r="Z16" s="104">
        <f>C16*'2.FoodPricesAndComposition'!AB61</f>
        <v>246.81861130752472</v>
      </c>
      <c r="AA16" s="104">
        <f>C16*'2.FoodPricesAndComposition'!AC61</f>
        <v>918.34312135142079</v>
      </c>
      <c r="AB16" s="104">
        <f>C16*'2.FoodPricesAndComposition'!AD61</f>
        <v>0</v>
      </c>
      <c r="AC16">
        <v>57</v>
      </c>
    </row>
    <row r="17" spans="1:29" x14ac:dyDescent="0.25">
      <c r="A17" s="111" t="str">
        <f>'2.FoodPricesAndComposition'!A47</f>
        <v>Peanut butter, chunky, Stop &amp; Shop brand</v>
      </c>
      <c r="B17" s="97">
        <f>C17*'2.FoodPricesAndComposition'!F47</f>
        <v>0.25418053806431301</v>
      </c>
      <c r="C17" s="146">
        <v>1.4121141003572946</v>
      </c>
      <c r="D17" s="16" t="str">
        <f>'2.FoodPricesAndComposition'!D47</f>
        <v>2 tbsp</v>
      </c>
      <c r="E17" s="119">
        <f>'2.FoodPricesAndComposition'!F47</f>
        <v>0.18</v>
      </c>
      <c r="F17" s="104">
        <f>C17*'2.FoodPricesAndComposition'!H47</f>
        <v>268.30167906788597</v>
      </c>
      <c r="G17" s="104">
        <f>C17*'2.FoodPricesAndComposition'!I47</f>
        <v>10.958005418772606</v>
      </c>
      <c r="H17" s="104">
        <f>C17*'2.FoodPricesAndComposition'!J47</f>
        <v>22.749158156756014</v>
      </c>
      <c r="I17" s="104">
        <f>C17*'2.FoodPricesAndComposition'!K47</f>
        <v>9.8283141384867694</v>
      </c>
      <c r="J17" s="104">
        <f>C17*'2.FoodPricesAndComposition'!L47</f>
        <v>0</v>
      </c>
      <c r="K17" s="104">
        <f>C17*'2.FoodPricesAndComposition'!M47</f>
        <v>0</v>
      </c>
      <c r="L17" s="104">
        <f>C17*'2.FoodPricesAndComposition'!N47</f>
        <v>0.19063540354823477</v>
      </c>
      <c r="M17" s="104">
        <f>C17*'2.FoodPricesAndComposition'!O47</f>
        <v>2.8665916237253075</v>
      </c>
      <c r="N17" s="104">
        <f>C17*'2.FoodPricesAndComposition'!P47</f>
        <v>4.8011879412148017E-2</v>
      </c>
      <c r="O17" s="104">
        <f>C17*'2.FoodPricesAndComposition'!Q47</f>
        <v>5.0836107612862599E-2</v>
      </c>
      <c r="P17" s="104">
        <f>C17*'2.FoodPricesAndComposition'!R47</f>
        <v>0</v>
      </c>
      <c r="Q17" s="104">
        <f>C17*'2.FoodPricesAndComposition'!S47</f>
        <v>41.93978878061165</v>
      </c>
      <c r="R17" s="104">
        <f>C17*'2.FoodPricesAndComposition'!T47</f>
        <v>6.238720095378528</v>
      </c>
      <c r="S17" s="104">
        <f>C17*'2.FoodPricesAndComposition'!U47</f>
        <v>21.18171150535942</v>
      </c>
      <c r="T17" s="104">
        <f>C17*'2.FoodPricesAndComposition'!V47</f>
        <v>0.2626532226664568</v>
      </c>
      <c r="U17" s="104">
        <f>C17*'2.FoodPricesAndComposition'!W47</f>
        <v>0.86138960121794972</v>
      </c>
      <c r="V17" s="104">
        <f>C17*'2.FoodPricesAndComposition'!X47</f>
        <v>73.429933218579322</v>
      </c>
      <c r="W17" s="104">
        <f>C17*'2.FoodPricesAndComposition'!Y47</f>
        <v>145.44775233680133</v>
      </c>
      <c r="X17" s="104">
        <f>C17*'2.FoodPricesAndComposition'!Z47</f>
        <v>3.7421023659468307</v>
      </c>
      <c r="Y17" s="104">
        <f>C17*'2.FoodPricesAndComposition'!AA47</f>
        <v>1.2709026903215652</v>
      </c>
      <c r="Z17" s="104">
        <f>C17*'2.FoodPricesAndComposition'!AB47</f>
        <v>221.70191375609525</v>
      </c>
      <c r="AA17" s="104">
        <f>C17*'2.FoodPricesAndComposition'!AC47</f>
        <v>338.90738408575072</v>
      </c>
      <c r="AB17" s="104">
        <f>C17*'2.FoodPricesAndComposition'!AD47</f>
        <v>3.6432543789218199</v>
      </c>
      <c r="AC17">
        <v>43</v>
      </c>
    </row>
    <row r="18" spans="1:29" x14ac:dyDescent="0.25">
      <c r="A18" s="111" t="str">
        <f>'2.FoodPricesAndComposition'!A33</f>
        <v>Pasta penne, Stop &amp; Shop brand</v>
      </c>
      <c r="B18" s="97">
        <f>C18*'2.FoodPricesAndComposition'!F33</f>
        <v>0.23155651713386738</v>
      </c>
      <c r="C18" s="146">
        <v>1.2187185112308809</v>
      </c>
      <c r="D18" s="16" t="str">
        <f>'2.FoodPricesAndComposition'!D33</f>
        <v>0.75 cup dry</v>
      </c>
      <c r="E18" s="119">
        <f>'2.FoodPricesAndComposition'!F33</f>
        <v>0.19</v>
      </c>
      <c r="F18" s="104">
        <f>C18*'2.FoodPricesAndComposition'!H33</f>
        <v>243.74370224617618</v>
      </c>
      <c r="G18" s="104">
        <f>C18*'2.FoodPricesAndComposition'!I33</f>
        <v>8.5919655041777112</v>
      </c>
      <c r="H18" s="104">
        <f>C18*'2.FoodPricesAndComposition'!J33</f>
        <v>0.98716199409701366</v>
      </c>
      <c r="I18" s="104">
        <f>C18*'2.FoodPricesAndComposition'!K33</f>
        <v>49.163104743053744</v>
      </c>
      <c r="J18" s="104">
        <f>C18*'2.FoodPricesAndComposition'!L33</f>
        <v>0</v>
      </c>
      <c r="K18" s="104">
        <f>C18*'2.FoodPricesAndComposition'!M33</f>
        <v>0</v>
      </c>
      <c r="L18" s="104">
        <f>C18*'2.FoodPricesAndComposition'!N33</f>
        <v>9.3841325364777836E-2</v>
      </c>
      <c r="M18" s="104">
        <f>C18*'2.FoodPricesAndComposition'!O33</f>
        <v>7.3123110673852854E-2</v>
      </c>
      <c r="N18" s="104">
        <f>C18*'2.FoodPricesAndComposition'!P33</f>
        <v>0.58620360390205373</v>
      </c>
      <c r="O18" s="104">
        <f>C18*'2.FoodPricesAndComposition'!Q33</f>
        <v>0.2632431984258703</v>
      </c>
      <c r="P18" s="104">
        <f>C18*'2.FoodPricesAndComposition'!R33</f>
        <v>0</v>
      </c>
      <c r="Q18" s="104">
        <f>C18*'2.FoodPricesAndComposition'!S33</f>
        <v>155.75222573530658</v>
      </c>
      <c r="R18" s="104">
        <f>C18*'2.FoodPricesAndComposition'!T33</f>
        <v>4.7225342310196634</v>
      </c>
      <c r="S18" s="104">
        <f>C18*'2.FoodPricesAndComposition'!U33</f>
        <v>13.40590362353969</v>
      </c>
      <c r="T18" s="104">
        <f>C18*'2.FoodPricesAndComposition'!V33</f>
        <v>0.19012008775201741</v>
      </c>
      <c r="U18" s="104">
        <f>C18*'2.FoodPricesAndComposition'!W33</f>
        <v>2.1693189499909682</v>
      </c>
      <c r="V18" s="104">
        <f>C18*'2.FoodPricesAndComposition'!X33</f>
        <v>35.342836825695549</v>
      </c>
      <c r="W18" s="104">
        <f>C18*'2.FoodPricesAndComposition'!Y33</f>
        <v>124.30928814554986</v>
      </c>
      <c r="X18" s="104">
        <f>C18*'2.FoodPricesAndComposition'!Z33</f>
        <v>41.546114047860733</v>
      </c>
      <c r="Y18" s="104">
        <f>C18*'2.FoodPricesAndComposition'!AA33</f>
        <v>0.92622606853546952</v>
      </c>
      <c r="Z18" s="104">
        <f>C18*'2.FoodPricesAndComposition'!AB33</f>
        <v>3.8998992359388192</v>
      </c>
      <c r="AA18" s="104">
        <f>C18*'2.FoodPricesAndComposition'!AC33</f>
        <v>146.2462213477057</v>
      </c>
      <c r="AB18" s="104">
        <f>C18*'2.FoodPricesAndComposition'!AD33</f>
        <v>2.1083830244294242</v>
      </c>
      <c r="AC18">
        <v>29</v>
      </c>
    </row>
    <row r="19" spans="1:29" x14ac:dyDescent="0.25">
      <c r="A19" s="111" t="str">
        <f>'2.FoodPricesAndComposition'!A68</f>
        <v xml:space="preserve">Orange Juice, 100% Pure Not From Concentrate, Stop &amp; Shop </v>
      </c>
      <c r="B19" s="97">
        <f>C19*'2.FoodPricesAndComposition'!F68</f>
        <v>0.36092504862611713</v>
      </c>
      <c r="C19" s="146">
        <v>0.72185009725223426</v>
      </c>
      <c r="D19" s="16" t="str">
        <f>'2.FoodPricesAndComposition'!D68</f>
        <v xml:space="preserve">8 fl oz </v>
      </c>
      <c r="E19" s="119">
        <f>'2.FoodPricesAndComposition'!F68</f>
        <v>0.5</v>
      </c>
      <c r="F19" s="104">
        <f>C19*'2.FoodPricesAndComposition'!H68</f>
        <v>79.403510697745773</v>
      </c>
      <c r="G19" s="104">
        <f>C19*'2.FoodPricesAndComposition'!I68</f>
        <v>1.2343636663013207</v>
      </c>
      <c r="H19" s="104">
        <f>C19*'2.FoodPricesAndComposition'!J68</f>
        <v>0.35370654765359477</v>
      </c>
      <c r="I19" s="104">
        <f>C19*'2.FoodPricesAndComposition'!K68</f>
        <v>18.349429472151797</v>
      </c>
      <c r="J19" s="104">
        <f>C19*'2.FoodPricesAndComposition'!L68</f>
        <v>17.324402334053623</v>
      </c>
      <c r="K19" s="104">
        <f>C19*'2.FoodPricesAndComposition'!M68</f>
        <v>88.22451888616807</v>
      </c>
      <c r="L19" s="104">
        <f>C19*'2.FoodPricesAndComposition'!N68</f>
        <v>7.0741309530718957E-2</v>
      </c>
      <c r="M19" s="104">
        <f>C19*'2.FoodPricesAndComposition'!O68</f>
        <v>7.2185009725223431E-2</v>
      </c>
      <c r="N19" s="104">
        <f>C19*'2.FoodPricesAndComposition'!P68</f>
        <v>0.15880702139549155</v>
      </c>
      <c r="O19" s="104">
        <f>C19*'2.FoodPricesAndComposition'!Q68</f>
        <v>5.2695057099413099E-2</v>
      </c>
      <c r="P19" s="104">
        <f>C19*'2.FoodPricesAndComposition'!R68</f>
        <v>0</v>
      </c>
      <c r="Q19" s="104">
        <f>C19*'2.FoodPricesAndComposition'!S68</f>
        <v>52.911612128588771</v>
      </c>
      <c r="R19" s="104">
        <f>C19*'2.FoodPricesAndComposition'!T68</f>
        <v>0.70596939511268508</v>
      </c>
      <c r="S19" s="104">
        <f>C19*'2.FoodPricesAndComposition'!U68</f>
        <v>19.489952625810325</v>
      </c>
      <c r="T19" s="104">
        <f>C19*'2.FoodPricesAndComposition'!V68</f>
        <v>7.79598105032413E-2</v>
      </c>
      <c r="U19" s="104">
        <f>C19*'2.FoodPricesAndComposition'!W68</f>
        <v>0.35370654765359477</v>
      </c>
      <c r="V19" s="104">
        <f>C19*'2.FoodPricesAndComposition'!X68</f>
        <v>19.489952625810325</v>
      </c>
      <c r="W19" s="104">
        <f>C19*'2.FoodPricesAndComposition'!Y68</f>
        <v>30.317704084593839</v>
      </c>
      <c r="X19" s="104">
        <f>C19*'2.FoodPricesAndComposition'!Z68</f>
        <v>0.17324402334053621</v>
      </c>
      <c r="Y19" s="104">
        <f>C19*'2.FoodPricesAndComposition'!AA68</f>
        <v>8.6622011670268104E-2</v>
      </c>
      <c r="Z19" s="104">
        <f>C19*'2.FoodPricesAndComposition'!AB68</f>
        <v>1.4437001945044685</v>
      </c>
      <c r="AA19" s="104">
        <f>C19*'2.FoodPricesAndComposition'!AC68</f>
        <v>352.98469755634255</v>
      </c>
      <c r="AB19" s="104">
        <f>C19*'2.FoodPricesAndComposition'!AD68</f>
        <v>0.35370654765359477</v>
      </c>
      <c r="AC19">
        <v>64</v>
      </c>
    </row>
    <row r="20" spans="1:29" x14ac:dyDescent="0.25">
      <c r="A20" s="111" t="str">
        <f>'2.FoodPricesAndComposition'!A36</f>
        <v>Potatoes, sweet</v>
      </c>
      <c r="B20" s="97">
        <f>C20*'2.FoodPricesAndComposition'!F36</f>
        <v>0.10243160272100953</v>
      </c>
      <c r="C20" s="146">
        <v>0.56906445956116403</v>
      </c>
      <c r="D20" s="16" t="str">
        <f>'2.FoodPricesAndComposition'!D36</f>
        <v>1 potato</v>
      </c>
      <c r="E20" s="119">
        <f>'2.FoodPricesAndComposition'!F36</f>
        <v>0.18</v>
      </c>
      <c r="F20" s="104">
        <f>C20*'2.FoodPricesAndComposition'!H36</f>
        <v>63.735219470850367</v>
      </c>
      <c r="G20" s="104">
        <f>C20*'2.FoodPricesAndComposition'!I36</f>
        <v>1.1608914975047746</v>
      </c>
      <c r="H20" s="104">
        <f>C20*'2.FoodPricesAndComposition'!J36</f>
        <v>3.9834512169281487E-2</v>
      </c>
      <c r="I20" s="104">
        <f>C20*'2.FoodPricesAndComposition'!K36</f>
        <v>14.852582394546381</v>
      </c>
      <c r="J20" s="104">
        <f>C20*'2.FoodPricesAndComposition'!L36</f>
        <v>524.67743171539325</v>
      </c>
      <c r="K20" s="104">
        <f>C20*'2.FoodPricesAndComposition'!M36</f>
        <v>1.7754811138308317</v>
      </c>
      <c r="L20" s="104">
        <f>C20*'2.FoodPricesAndComposition'!N36</f>
        <v>0.15478553300063663</v>
      </c>
      <c r="M20" s="104">
        <f>C20*'2.FoodPricesAndComposition'!O36</f>
        <v>0.19348191625079578</v>
      </c>
      <c r="N20" s="104">
        <f>C20*'2.FoodPricesAndComposition'!P36</f>
        <v>5.7475510415677569E-2</v>
      </c>
      <c r="O20" s="104">
        <f>C20*'2.FoodPricesAndComposition'!Q36</f>
        <v>4.4956092305331957E-2</v>
      </c>
      <c r="P20" s="104">
        <f>C20*'2.FoodPricesAndComposition'!R36</f>
        <v>0</v>
      </c>
      <c r="Q20" s="104">
        <f>C20*'2.FoodPricesAndComposition'!S36</f>
        <v>8.1376217717246462</v>
      </c>
      <c r="R20" s="104">
        <f>C20*'2.FoodPricesAndComposition'!T36</f>
        <v>0.41200266872228275</v>
      </c>
      <c r="S20" s="104">
        <f>C20*'2.FoodPricesAndComposition'!U36</f>
        <v>22.193513922885398</v>
      </c>
      <c r="T20" s="104">
        <f>C20*'2.FoodPricesAndComposition'!V36</f>
        <v>0.11153663407398816</v>
      </c>
      <c r="U20" s="104">
        <f>C20*'2.FoodPricesAndComposition'!W36</f>
        <v>0.44956092305331963</v>
      </c>
      <c r="V20" s="104">
        <f>C20*'2.FoodPricesAndComposition'!X36</f>
        <v>18.779127165518414</v>
      </c>
      <c r="W20" s="104">
        <f>C20*'2.FoodPricesAndComposition'!Y36</f>
        <v>34.769838479187122</v>
      </c>
      <c r="X20" s="104">
        <f>C20*'2.FoodPricesAndComposition'!Z36</f>
        <v>0.44387027845770793</v>
      </c>
      <c r="Y20" s="104">
        <f>C20*'2.FoodPricesAndComposition'!AA36</f>
        <v>0.22193513922885397</v>
      </c>
      <c r="Z20" s="104">
        <f>C20*'2.FoodPricesAndComposition'!AB36</f>
        <v>40.972641088403812</v>
      </c>
      <c r="AA20" s="104">
        <f>C20*'2.FoodPricesAndComposition'!AC36</f>
        <v>249.25023328778985</v>
      </c>
      <c r="AB20" s="104">
        <f>C20*'2.FoodPricesAndComposition'!AD36</f>
        <v>2.2193513922885395</v>
      </c>
      <c r="AC20">
        <v>32</v>
      </c>
    </row>
    <row r="21" spans="1:29" x14ac:dyDescent="0.25">
      <c r="A21" s="111" t="str">
        <f>'2.FoodPricesAndComposition'!A65</f>
        <v>Almond milk, Nature's Promise brand</v>
      </c>
      <c r="B21" s="97">
        <f>C21*'2.FoodPricesAndComposition'!F65</f>
        <v>0.16890293249314792</v>
      </c>
      <c r="C21" s="146">
        <v>0.46917481248096643</v>
      </c>
      <c r="D21" s="16" t="str">
        <f>'2.FoodPricesAndComposition'!D65</f>
        <v>1 cup</v>
      </c>
      <c r="E21" s="119">
        <f>'2.FoodPricesAndComposition'!F65</f>
        <v>0.36</v>
      </c>
      <c r="F21" s="104">
        <f>C21*'2.FoodPricesAndComposition'!H65</f>
        <v>14.075244374428992</v>
      </c>
      <c r="G21" s="104">
        <f>C21*'2.FoodPricesAndComposition'!I65</f>
        <v>0.37533984998477316</v>
      </c>
      <c r="H21" s="104">
        <f>C21*'2.FoodPricesAndComposition'!J65</f>
        <v>0.90081563996345548</v>
      </c>
      <c r="I21" s="104">
        <f>C21*'2.FoodPricesAndComposition'!K65</f>
        <v>1.229238008700132</v>
      </c>
      <c r="J21" s="104">
        <f>C21*'2.FoodPricesAndComposition'!L65</f>
        <v>0</v>
      </c>
      <c r="K21" s="104">
        <f>C21*'2.FoodPricesAndComposition'!M65</f>
        <v>0</v>
      </c>
      <c r="L21" s="104">
        <f>C21*'2.FoodPricesAndComposition'!N65</f>
        <v>0</v>
      </c>
      <c r="M21" s="104">
        <f>C21*'2.FoodPricesAndComposition'!O65</f>
        <v>5.9397531260090348</v>
      </c>
      <c r="N21" s="104">
        <f>C21*'2.FoodPricesAndComposition'!P65</f>
        <v>0</v>
      </c>
      <c r="O21" s="104">
        <f>C21*'2.FoodPricesAndComposition'!Q65</f>
        <v>9.3834962496193285E-3</v>
      </c>
      <c r="P21" s="104">
        <f>C21*'2.FoodPricesAndComposition'!R65</f>
        <v>0</v>
      </c>
      <c r="Q21" s="104">
        <f>C21*'2.FoodPricesAndComposition'!S65</f>
        <v>0.93834962496193286</v>
      </c>
      <c r="R21" s="104">
        <f>C21*'2.FoodPricesAndComposition'!T65</f>
        <v>6.5684473747335312E-2</v>
      </c>
      <c r="S21" s="104">
        <f>C21*'2.FoodPricesAndComposition'!U65</f>
        <v>172.65633099299563</v>
      </c>
      <c r="T21" s="104">
        <f>C21*'2.FoodPricesAndComposition'!V65</f>
        <v>1.8766992499238657E-2</v>
      </c>
      <c r="U21" s="104">
        <f>C21*'2.FoodPricesAndComposition'!W65</f>
        <v>0.26273789498934125</v>
      </c>
      <c r="V21" s="104">
        <f>C21*'2.FoodPricesAndComposition'!X65</f>
        <v>5.6300977497715969</v>
      </c>
      <c r="W21" s="104">
        <f>C21*'2.FoodPricesAndComposition'!Y65</f>
        <v>8.4451466246573954</v>
      </c>
      <c r="X21" s="104">
        <f>C21*'2.FoodPricesAndComposition'!Z65</f>
        <v>9.3834962496193289E-2</v>
      </c>
      <c r="Y21" s="104">
        <f>C21*'2.FoodPricesAndComposition'!AA65</f>
        <v>5.6300977497715968E-2</v>
      </c>
      <c r="Z21" s="104">
        <f>C21*'2.FoodPricesAndComposition'!AB65</f>
        <v>67.561172997259163</v>
      </c>
      <c r="AA21" s="104">
        <f>C21*'2.FoodPricesAndComposition'!AC65</f>
        <v>62.8694248724495</v>
      </c>
      <c r="AB21" s="104">
        <f>C21*'2.FoodPricesAndComposition'!AD65</f>
        <v>0.18766992499238658</v>
      </c>
      <c r="AC21">
        <v>61</v>
      </c>
    </row>
    <row r="22" spans="1:29" x14ac:dyDescent="0.25">
      <c r="A22" s="111" t="str">
        <f>'2.FoodPricesAndComposition'!A5</f>
        <v xml:space="preserve">Apples, gala </v>
      </c>
      <c r="B22" s="97">
        <f>C22*'2.FoodPricesAndComposition'!F5</f>
        <v>0</v>
      </c>
      <c r="C22" s="146">
        <v>0</v>
      </c>
      <c r="D22" s="16" t="str">
        <f>'2.FoodPricesAndComposition'!D5</f>
        <v>1 apple</v>
      </c>
      <c r="E22" s="119">
        <f>'2.FoodPricesAndComposition'!F5</f>
        <v>0.86</v>
      </c>
      <c r="F22" s="104">
        <f>C22*'2.FoodPricesAndComposition'!H5</f>
        <v>0</v>
      </c>
      <c r="G22" s="104">
        <f>C22*'2.FoodPricesAndComposition'!I5</f>
        <v>0</v>
      </c>
      <c r="H22" s="104">
        <f>C22*'2.FoodPricesAndComposition'!J5</f>
        <v>0</v>
      </c>
      <c r="I22" s="104">
        <f>C22*'2.FoodPricesAndComposition'!K5</f>
        <v>0</v>
      </c>
      <c r="J22" s="104">
        <f>C22*'2.FoodPricesAndComposition'!L5</f>
        <v>0</v>
      </c>
      <c r="K22" s="104">
        <f>C22*'2.FoodPricesAndComposition'!M5</f>
        <v>0</v>
      </c>
      <c r="L22" s="104">
        <f>C22*'2.FoodPricesAndComposition'!N5</f>
        <v>0</v>
      </c>
      <c r="M22" s="104">
        <f>C22*'2.FoodPricesAndComposition'!O5</f>
        <v>0</v>
      </c>
      <c r="N22" s="104">
        <f>C22*'2.FoodPricesAndComposition'!P5</f>
        <v>0</v>
      </c>
      <c r="O22" s="104">
        <f>C22*'2.FoodPricesAndComposition'!Q5</f>
        <v>0</v>
      </c>
      <c r="P22" s="104">
        <f>C22*'2.FoodPricesAndComposition'!R5</f>
        <v>0</v>
      </c>
      <c r="Q22" s="104">
        <f>C22*'2.FoodPricesAndComposition'!S5</f>
        <v>0</v>
      </c>
      <c r="R22" s="104">
        <f>C22*'2.FoodPricesAndComposition'!T5</f>
        <v>0</v>
      </c>
      <c r="S22" s="104">
        <f>C22*'2.FoodPricesAndComposition'!U5</f>
        <v>0</v>
      </c>
      <c r="T22" s="104">
        <f>C22*'2.FoodPricesAndComposition'!V5</f>
        <v>0</v>
      </c>
      <c r="U22" s="104">
        <f>C22*'2.FoodPricesAndComposition'!W5</f>
        <v>0</v>
      </c>
      <c r="V22" s="104">
        <f>C22*'2.FoodPricesAndComposition'!X5</f>
        <v>0</v>
      </c>
      <c r="W22" s="104">
        <f>C22*'2.FoodPricesAndComposition'!Y5</f>
        <v>0</v>
      </c>
      <c r="X22" s="104">
        <f>C22*'2.FoodPricesAndComposition'!Z5</f>
        <v>0</v>
      </c>
      <c r="Y22" s="104">
        <f>C22*'2.FoodPricesAndComposition'!AA5</f>
        <v>0</v>
      </c>
      <c r="Z22" s="104">
        <f>C22*'2.FoodPricesAndComposition'!AB5</f>
        <v>0</v>
      </c>
      <c r="AA22" s="104">
        <f>C22*'2.FoodPricesAndComposition'!AC5</f>
        <v>0</v>
      </c>
      <c r="AB22" s="104">
        <f>C22*'2.FoodPricesAndComposition'!AD5</f>
        <v>0</v>
      </c>
      <c r="AC22">
        <v>1</v>
      </c>
    </row>
    <row r="23" spans="1:29" x14ac:dyDescent="0.25">
      <c r="A23" s="111" t="str">
        <f>'2.FoodPricesAndComposition'!A6</f>
        <v>Bananas, yellow</v>
      </c>
      <c r="B23" s="97">
        <f>C23*'2.FoodPricesAndComposition'!F6</f>
        <v>0</v>
      </c>
      <c r="C23" s="146">
        <v>0</v>
      </c>
      <c r="D23" s="16" t="str">
        <f>'2.FoodPricesAndComposition'!D6</f>
        <v xml:space="preserve">1 banana </v>
      </c>
      <c r="E23" s="119">
        <f>'2.FoodPricesAndComposition'!F6</f>
        <v>0.36</v>
      </c>
      <c r="F23" s="104">
        <f>C23*'2.FoodPricesAndComposition'!H6</f>
        <v>0</v>
      </c>
      <c r="G23" s="104">
        <f>C23*'2.FoodPricesAndComposition'!I6</f>
        <v>0</v>
      </c>
      <c r="H23" s="104">
        <f>C23*'2.FoodPricesAndComposition'!J6</f>
        <v>0</v>
      </c>
      <c r="I23" s="104">
        <f>C23*'2.FoodPricesAndComposition'!K6</f>
        <v>0</v>
      </c>
      <c r="J23" s="104">
        <f>C23*'2.FoodPricesAndComposition'!L6</f>
        <v>0</v>
      </c>
      <c r="K23" s="104">
        <f>C23*'2.FoodPricesAndComposition'!M6</f>
        <v>0</v>
      </c>
      <c r="L23" s="104">
        <f>C23*'2.FoodPricesAndComposition'!N6</f>
        <v>0</v>
      </c>
      <c r="M23" s="104">
        <f>C23*'2.FoodPricesAndComposition'!O6</f>
        <v>0</v>
      </c>
      <c r="N23" s="104">
        <f>C23*'2.FoodPricesAndComposition'!P6</f>
        <v>0</v>
      </c>
      <c r="O23" s="104">
        <f>C23*'2.FoodPricesAndComposition'!Q6</f>
        <v>0</v>
      </c>
      <c r="P23" s="104">
        <f>C23*'2.FoodPricesAndComposition'!R6</f>
        <v>0</v>
      </c>
      <c r="Q23" s="104">
        <f>C23*'2.FoodPricesAndComposition'!S6</f>
        <v>0</v>
      </c>
      <c r="R23" s="104">
        <f>C23*'2.FoodPricesAndComposition'!T6</f>
        <v>0</v>
      </c>
      <c r="S23" s="104">
        <f>C23*'2.FoodPricesAndComposition'!U6</f>
        <v>0</v>
      </c>
      <c r="T23" s="104">
        <f>C23*'2.FoodPricesAndComposition'!V6</f>
        <v>0</v>
      </c>
      <c r="U23" s="104">
        <f>C23*'2.FoodPricesAndComposition'!W6</f>
        <v>0</v>
      </c>
      <c r="V23" s="104">
        <f>C23*'2.FoodPricesAndComposition'!X6</f>
        <v>0</v>
      </c>
      <c r="W23" s="104">
        <f>C23*'2.FoodPricesAndComposition'!Y6</f>
        <v>0</v>
      </c>
      <c r="X23" s="104">
        <f>C23*'2.FoodPricesAndComposition'!Z6</f>
        <v>0</v>
      </c>
      <c r="Y23" s="104">
        <f>C23*'2.FoodPricesAndComposition'!AA6</f>
        <v>0</v>
      </c>
      <c r="Z23" s="104">
        <f>C23*'2.FoodPricesAndComposition'!AB6</f>
        <v>0</v>
      </c>
      <c r="AA23" s="104">
        <f>C23*'2.FoodPricesAndComposition'!AC6</f>
        <v>0</v>
      </c>
      <c r="AB23" s="104">
        <f>C23*'2.FoodPricesAndComposition'!AD6</f>
        <v>0</v>
      </c>
      <c r="AC23">
        <v>2</v>
      </c>
    </row>
    <row r="24" spans="1:29" x14ac:dyDescent="0.25">
      <c r="A24" s="111" t="str">
        <f>'2.FoodPricesAndComposition'!A7</f>
        <v>Blueberries, frozen, Stop &amp; Shop brand</v>
      </c>
      <c r="B24" s="97">
        <f>C24*'2.FoodPricesAndComposition'!F7</f>
        <v>0</v>
      </c>
      <c r="C24" s="146">
        <v>0</v>
      </c>
      <c r="D24" s="16" t="str">
        <f>'2.FoodPricesAndComposition'!D7</f>
        <v>1 cup</v>
      </c>
      <c r="E24" s="119">
        <f>'2.FoodPricesAndComposition'!F7</f>
        <v>1.43</v>
      </c>
      <c r="F24" s="104">
        <f>C24*'2.FoodPricesAndComposition'!H7</f>
        <v>0</v>
      </c>
      <c r="G24" s="104">
        <f>C24*'2.FoodPricesAndComposition'!I7</f>
        <v>0</v>
      </c>
      <c r="H24" s="104">
        <f>C24*'2.FoodPricesAndComposition'!J7</f>
        <v>0</v>
      </c>
      <c r="I24" s="104">
        <f>C24*'2.FoodPricesAndComposition'!K7</f>
        <v>0</v>
      </c>
      <c r="J24" s="104">
        <f>C24*'2.FoodPricesAndComposition'!L7</f>
        <v>0</v>
      </c>
      <c r="K24" s="104">
        <f>C24*'2.FoodPricesAndComposition'!M7</f>
        <v>0</v>
      </c>
      <c r="L24" s="104">
        <f>C24*'2.FoodPricesAndComposition'!N7</f>
        <v>0</v>
      </c>
      <c r="M24" s="104">
        <f>C24*'2.FoodPricesAndComposition'!O7</f>
        <v>0</v>
      </c>
      <c r="N24" s="104">
        <f>C24*'2.FoodPricesAndComposition'!P7</f>
        <v>0</v>
      </c>
      <c r="O24" s="104">
        <f>C24*'2.FoodPricesAndComposition'!Q7</f>
        <v>0</v>
      </c>
      <c r="P24" s="104">
        <f>C24*'2.FoodPricesAndComposition'!R7</f>
        <v>0</v>
      </c>
      <c r="Q24" s="104">
        <f>C24*'2.FoodPricesAndComposition'!S7</f>
        <v>0</v>
      </c>
      <c r="R24" s="104">
        <f>C24*'2.FoodPricesAndComposition'!T7</f>
        <v>0</v>
      </c>
      <c r="S24" s="104">
        <f>C24*'2.FoodPricesAndComposition'!U7</f>
        <v>0</v>
      </c>
      <c r="T24" s="104">
        <f>C24*'2.FoodPricesAndComposition'!V7</f>
        <v>0</v>
      </c>
      <c r="U24" s="104">
        <f>C24*'2.FoodPricesAndComposition'!W7</f>
        <v>0</v>
      </c>
      <c r="V24" s="104">
        <f>C24*'2.FoodPricesAndComposition'!X7</f>
        <v>0</v>
      </c>
      <c r="W24" s="104">
        <f>C24*'2.FoodPricesAndComposition'!Y7</f>
        <v>0</v>
      </c>
      <c r="X24" s="104">
        <f>C24*'2.FoodPricesAndComposition'!Z7</f>
        <v>0</v>
      </c>
      <c r="Y24" s="104">
        <f>C24*'2.FoodPricesAndComposition'!AA7</f>
        <v>0</v>
      </c>
      <c r="Z24" s="104">
        <f>C24*'2.FoodPricesAndComposition'!AB7</f>
        <v>0</v>
      </c>
      <c r="AA24" s="104">
        <f>C24*'2.FoodPricesAndComposition'!AC7</f>
        <v>0</v>
      </c>
      <c r="AB24" s="104">
        <f>C24*'2.FoodPricesAndComposition'!AD7</f>
        <v>0</v>
      </c>
      <c r="AC24">
        <v>3</v>
      </c>
    </row>
    <row r="25" spans="1:29" x14ac:dyDescent="0.25">
      <c r="A25" s="111" t="str">
        <f>'2.FoodPricesAndComposition'!A8</f>
        <v>Oranges, navel</v>
      </c>
      <c r="B25" s="97">
        <f>C25*'2.FoodPricesAndComposition'!F8</f>
        <v>0</v>
      </c>
      <c r="C25" s="146">
        <v>0</v>
      </c>
      <c r="D25" s="16" t="str">
        <f>'2.FoodPricesAndComposition'!D8</f>
        <v>1 orange</v>
      </c>
      <c r="E25" s="119">
        <f>'2.FoodPricesAndComposition'!F8</f>
        <v>1.29</v>
      </c>
      <c r="F25" s="104">
        <f>C25*'2.FoodPricesAndComposition'!H8</f>
        <v>0</v>
      </c>
      <c r="G25" s="104">
        <f>C25*'2.FoodPricesAndComposition'!I8</f>
        <v>0</v>
      </c>
      <c r="H25" s="104">
        <f>C25*'2.FoodPricesAndComposition'!J8</f>
        <v>0</v>
      </c>
      <c r="I25" s="104">
        <f>C25*'2.FoodPricesAndComposition'!K8</f>
        <v>0</v>
      </c>
      <c r="J25" s="104">
        <f>C25*'2.FoodPricesAndComposition'!L8</f>
        <v>0</v>
      </c>
      <c r="K25" s="104">
        <f>C25*'2.FoodPricesAndComposition'!M8</f>
        <v>0</v>
      </c>
      <c r="L25" s="104">
        <f>C25*'2.FoodPricesAndComposition'!N8</f>
        <v>0</v>
      </c>
      <c r="M25" s="104">
        <f>C25*'2.FoodPricesAndComposition'!O8</f>
        <v>0</v>
      </c>
      <c r="N25" s="104">
        <f>C25*'2.FoodPricesAndComposition'!P8</f>
        <v>0</v>
      </c>
      <c r="O25" s="104">
        <f>C25*'2.FoodPricesAndComposition'!Q8</f>
        <v>0</v>
      </c>
      <c r="P25" s="104">
        <f>C25*'2.FoodPricesAndComposition'!R8</f>
        <v>0</v>
      </c>
      <c r="Q25" s="104">
        <f>C25*'2.FoodPricesAndComposition'!S8</f>
        <v>0</v>
      </c>
      <c r="R25" s="104">
        <f>C25*'2.FoodPricesAndComposition'!T8</f>
        <v>0</v>
      </c>
      <c r="S25" s="104">
        <f>C25*'2.FoodPricesAndComposition'!U8</f>
        <v>0</v>
      </c>
      <c r="T25" s="104">
        <f>C25*'2.FoodPricesAndComposition'!V8</f>
        <v>0</v>
      </c>
      <c r="U25" s="104">
        <f>C25*'2.FoodPricesAndComposition'!W8</f>
        <v>0</v>
      </c>
      <c r="V25" s="104">
        <f>C25*'2.FoodPricesAndComposition'!X8</f>
        <v>0</v>
      </c>
      <c r="W25" s="104">
        <f>C25*'2.FoodPricesAndComposition'!Y8</f>
        <v>0</v>
      </c>
      <c r="X25" s="104">
        <f>C25*'2.FoodPricesAndComposition'!Z8</f>
        <v>0</v>
      </c>
      <c r="Y25" s="104">
        <f>C25*'2.FoodPricesAndComposition'!AA8</f>
        <v>0</v>
      </c>
      <c r="Z25" s="104">
        <f>C25*'2.FoodPricesAndComposition'!AB8</f>
        <v>0</v>
      </c>
      <c r="AA25" s="104">
        <f>C25*'2.FoodPricesAndComposition'!AC8</f>
        <v>0</v>
      </c>
      <c r="AB25" s="104">
        <f>C25*'2.FoodPricesAndComposition'!AD8</f>
        <v>0</v>
      </c>
      <c r="AC25">
        <v>4</v>
      </c>
    </row>
    <row r="26" spans="1:29" x14ac:dyDescent="0.25">
      <c r="A26" s="111" t="str">
        <f>'2.FoodPricesAndComposition'!A9</f>
        <v>Broccoli cuts, frozen, Stop &amp; Shop brand</v>
      </c>
      <c r="B26" s="97">
        <f>C26*'2.FoodPricesAndComposition'!F9</f>
        <v>0</v>
      </c>
      <c r="C26" s="146">
        <v>0</v>
      </c>
      <c r="D26" s="16" t="str">
        <f>'2.FoodPricesAndComposition'!D9</f>
        <v>0.75 cup</v>
      </c>
      <c r="E26" s="119">
        <f>'2.FoodPricesAndComposition'!F9</f>
        <v>0.4</v>
      </c>
      <c r="F26" s="104">
        <f>C26*'2.FoodPricesAndComposition'!H9</f>
        <v>0</v>
      </c>
      <c r="G26" s="104">
        <f>C26*'2.FoodPricesAndComposition'!I9</f>
        <v>0</v>
      </c>
      <c r="H26" s="104">
        <f>C26*'2.FoodPricesAndComposition'!J9</f>
        <v>0</v>
      </c>
      <c r="I26" s="104">
        <f>C26*'2.FoodPricesAndComposition'!K9</f>
        <v>0</v>
      </c>
      <c r="J26" s="104">
        <f>C26*'2.FoodPricesAndComposition'!L9</f>
        <v>0</v>
      </c>
      <c r="K26" s="104">
        <f>C26*'2.FoodPricesAndComposition'!M9</f>
        <v>0</v>
      </c>
      <c r="L26" s="104">
        <f>C26*'2.FoodPricesAndComposition'!N9</f>
        <v>0</v>
      </c>
      <c r="M26" s="104">
        <f>C26*'2.FoodPricesAndComposition'!O9</f>
        <v>0</v>
      </c>
      <c r="N26" s="104">
        <f>C26*'2.FoodPricesAndComposition'!P9</f>
        <v>0</v>
      </c>
      <c r="O26" s="104">
        <f>C26*'2.FoodPricesAndComposition'!Q9</f>
        <v>0</v>
      </c>
      <c r="P26" s="104">
        <f>C26*'2.FoodPricesAndComposition'!R9</f>
        <v>0</v>
      </c>
      <c r="Q26" s="104">
        <f>C26*'2.FoodPricesAndComposition'!S9</f>
        <v>0</v>
      </c>
      <c r="R26" s="104">
        <f>C26*'2.FoodPricesAndComposition'!T9</f>
        <v>0</v>
      </c>
      <c r="S26" s="104">
        <f>C26*'2.FoodPricesAndComposition'!U9</f>
        <v>0</v>
      </c>
      <c r="T26" s="104">
        <f>C26*'2.FoodPricesAndComposition'!V9</f>
        <v>0</v>
      </c>
      <c r="U26" s="104">
        <f>C26*'2.FoodPricesAndComposition'!W9</f>
        <v>0</v>
      </c>
      <c r="V26" s="104">
        <f>C26*'2.FoodPricesAndComposition'!X9</f>
        <v>0</v>
      </c>
      <c r="W26" s="104">
        <f>C26*'2.FoodPricesAndComposition'!Y9</f>
        <v>0</v>
      </c>
      <c r="X26" s="104">
        <f>C26*'2.FoodPricesAndComposition'!Z9</f>
        <v>0</v>
      </c>
      <c r="Y26" s="104">
        <f>C26*'2.FoodPricesAndComposition'!AA9</f>
        <v>0</v>
      </c>
      <c r="Z26" s="104">
        <f>C26*'2.FoodPricesAndComposition'!AB9</f>
        <v>0</v>
      </c>
      <c r="AA26" s="104">
        <f>C26*'2.FoodPricesAndComposition'!AC9</f>
        <v>0</v>
      </c>
      <c r="AB26" s="104">
        <f>C26*'2.FoodPricesAndComposition'!AD9</f>
        <v>0</v>
      </c>
      <c r="AC26">
        <v>5</v>
      </c>
    </row>
    <row r="27" spans="1:29" x14ac:dyDescent="0.25">
      <c r="A27" s="111" t="str">
        <f>'2.FoodPricesAndComposition'!A10</f>
        <v>Butternut squash, diced, Stop &amp; Shop brand</v>
      </c>
      <c r="B27" s="97">
        <f>C27*'2.FoodPricesAndComposition'!F10</f>
        <v>0</v>
      </c>
      <c r="C27" s="146">
        <v>0</v>
      </c>
      <c r="D27" s="16" t="str">
        <f>'2.FoodPricesAndComposition'!D10</f>
        <v>1 cup</v>
      </c>
      <c r="E27" s="119">
        <f>'2.FoodPricesAndComposition'!F10</f>
        <v>0.51</v>
      </c>
      <c r="F27" s="104">
        <f>C27*'2.FoodPricesAndComposition'!H10</f>
        <v>0</v>
      </c>
      <c r="G27" s="104">
        <f>C27*'2.FoodPricesAndComposition'!I10</f>
        <v>0</v>
      </c>
      <c r="H27" s="104">
        <f>C27*'2.FoodPricesAndComposition'!J10</f>
        <v>0</v>
      </c>
      <c r="I27" s="104">
        <f>C27*'2.FoodPricesAndComposition'!K10</f>
        <v>0</v>
      </c>
      <c r="J27" s="104">
        <f>C27*'2.FoodPricesAndComposition'!L10</f>
        <v>0</v>
      </c>
      <c r="K27" s="104">
        <f>C27*'2.FoodPricesAndComposition'!M10</f>
        <v>0</v>
      </c>
      <c r="L27" s="104">
        <f>C27*'2.FoodPricesAndComposition'!N10</f>
        <v>0</v>
      </c>
      <c r="M27" s="104">
        <f>C27*'2.FoodPricesAndComposition'!O10</f>
        <v>0</v>
      </c>
      <c r="N27" s="104">
        <f>C27*'2.FoodPricesAndComposition'!P10</f>
        <v>0</v>
      </c>
      <c r="O27" s="104">
        <f>C27*'2.FoodPricesAndComposition'!Q10</f>
        <v>0</v>
      </c>
      <c r="P27" s="104">
        <f>C27*'2.FoodPricesAndComposition'!R10</f>
        <v>0</v>
      </c>
      <c r="Q27" s="104">
        <f>C27*'2.FoodPricesAndComposition'!S10</f>
        <v>0</v>
      </c>
      <c r="R27" s="104">
        <f>C27*'2.FoodPricesAndComposition'!T10</f>
        <v>0</v>
      </c>
      <c r="S27" s="104">
        <f>C27*'2.FoodPricesAndComposition'!U10</f>
        <v>0</v>
      </c>
      <c r="T27" s="104">
        <f>C27*'2.FoodPricesAndComposition'!V10</f>
        <v>0</v>
      </c>
      <c r="U27" s="104">
        <f>C27*'2.FoodPricesAndComposition'!W10</f>
        <v>0</v>
      </c>
      <c r="V27" s="104">
        <f>C27*'2.FoodPricesAndComposition'!X10</f>
        <v>0</v>
      </c>
      <c r="W27" s="104">
        <f>C27*'2.FoodPricesAndComposition'!Y10</f>
        <v>0</v>
      </c>
      <c r="X27" s="104">
        <f>C27*'2.FoodPricesAndComposition'!Z10</f>
        <v>0</v>
      </c>
      <c r="Y27" s="104">
        <f>C27*'2.FoodPricesAndComposition'!AA10</f>
        <v>0</v>
      </c>
      <c r="Z27" s="104">
        <f>C27*'2.FoodPricesAndComposition'!AB10</f>
        <v>0</v>
      </c>
      <c r="AA27" s="104">
        <f>C27*'2.FoodPricesAndComposition'!AC10</f>
        <v>0</v>
      </c>
      <c r="AB27" s="104">
        <f>C27*'2.FoodPricesAndComposition'!AD10</f>
        <v>0</v>
      </c>
      <c r="AC27">
        <v>6</v>
      </c>
    </row>
    <row r="28" spans="1:29" x14ac:dyDescent="0.25">
      <c r="A28" s="111" t="str">
        <f>'2.FoodPricesAndComposition'!A11</f>
        <v>Cabbage, red</v>
      </c>
      <c r="B28" s="97">
        <f>C28*'2.FoodPricesAndComposition'!F11</f>
        <v>0</v>
      </c>
      <c r="C28" s="146">
        <v>0</v>
      </c>
      <c r="D28" s="16" t="str">
        <f>'2.FoodPricesAndComposition'!D11</f>
        <v>1 cup</v>
      </c>
      <c r="E28" s="119">
        <f>'2.FoodPricesAndComposition'!F11</f>
        <v>0.57999999999999996</v>
      </c>
      <c r="F28" s="104">
        <f>C28*'2.FoodPricesAndComposition'!H11</f>
        <v>0</v>
      </c>
      <c r="G28" s="104">
        <f>C28*'2.FoodPricesAndComposition'!I11</f>
        <v>0</v>
      </c>
      <c r="H28" s="104">
        <f>C28*'2.FoodPricesAndComposition'!J11</f>
        <v>0</v>
      </c>
      <c r="I28" s="104">
        <f>C28*'2.FoodPricesAndComposition'!K11</f>
        <v>0</v>
      </c>
      <c r="J28" s="104">
        <f>C28*'2.FoodPricesAndComposition'!L11</f>
        <v>0</v>
      </c>
      <c r="K28" s="104">
        <f>C28*'2.FoodPricesAndComposition'!M11</f>
        <v>0</v>
      </c>
      <c r="L28" s="104">
        <f>C28*'2.FoodPricesAndComposition'!N11</f>
        <v>0</v>
      </c>
      <c r="M28" s="104">
        <f>C28*'2.FoodPricesAndComposition'!O11</f>
        <v>0</v>
      </c>
      <c r="N28" s="104">
        <f>C28*'2.FoodPricesAndComposition'!P11</f>
        <v>0</v>
      </c>
      <c r="O28" s="104">
        <f>C28*'2.FoodPricesAndComposition'!Q11</f>
        <v>0</v>
      </c>
      <c r="P28" s="104">
        <f>C28*'2.FoodPricesAndComposition'!R11</f>
        <v>0</v>
      </c>
      <c r="Q28" s="104">
        <f>C28*'2.FoodPricesAndComposition'!S11</f>
        <v>0</v>
      </c>
      <c r="R28" s="104">
        <f>C28*'2.FoodPricesAndComposition'!T11</f>
        <v>0</v>
      </c>
      <c r="S28" s="104">
        <f>C28*'2.FoodPricesAndComposition'!U11</f>
        <v>0</v>
      </c>
      <c r="T28" s="104">
        <f>C28*'2.FoodPricesAndComposition'!V11</f>
        <v>0</v>
      </c>
      <c r="U28" s="104">
        <f>C28*'2.FoodPricesAndComposition'!W11</f>
        <v>0</v>
      </c>
      <c r="V28" s="104">
        <f>C28*'2.FoodPricesAndComposition'!X11</f>
        <v>0</v>
      </c>
      <c r="W28" s="104">
        <f>C28*'2.FoodPricesAndComposition'!Y11</f>
        <v>0</v>
      </c>
      <c r="X28" s="104">
        <f>C28*'2.FoodPricesAndComposition'!Z11</f>
        <v>0</v>
      </c>
      <c r="Y28" s="104">
        <f>C28*'2.FoodPricesAndComposition'!AA11</f>
        <v>0</v>
      </c>
      <c r="Z28" s="104">
        <f>C28*'2.FoodPricesAndComposition'!AB11</f>
        <v>0</v>
      </c>
      <c r="AA28" s="104">
        <f>C28*'2.FoodPricesAndComposition'!AC11</f>
        <v>0</v>
      </c>
      <c r="AB28" s="104">
        <f>C28*'2.FoodPricesAndComposition'!AD11</f>
        <v>0</v>
      </c>
      <c r="AC28">
        <v>7</v>
      </c>
    </row>
    <row r="29" spans="1:29" ht="15" customHeight="1" x14ac:dyDescent="0.25">
      <c r="A29" s="111" t="str">
        <f>'2.FoodPricesAndComposition'!A12</f>
        <v>Carrots, fresh</v>
      </c>
      <c r="B29" s="97">
        <f>C29*'2.FoodPricesAndComposition'!F12</f>
        <v>0</v>
      </c>
      <c r="C29" s="146">
        <v>0</v>
      </c>
      <c r="D29" s="16" t="str">
        <f>'2.FoodPricesAndComposition'!D12</f>
        <v>1 cup</v>
      </c>
      <c r="E29" s="119">
        <f>'2.FoodPricesAndComposition'!F12</f>
        <v>0.32</v>
      </c>
      <c r="F29" s="104">
        <f>C29*'2.FoodPricesAndComposition'!H12</f>
        <v>0</v>
      </c>
      <c r="G29" s="104">
        <f>C29*'2.FoodPricesAndComposition'!I12</f>
        <v>0</v>
      </c>
      <c r="H29" s="104">
        <f>C29*'2.FoodPricesAndComposition'!J12</f>
        <v>0</v>
      </c>
      <c r="I29" s="104">
        <f>C29*'2.FoodPricesAndComposition'!K12</f>
        <v>0</v>
      </c>
      <c r="J29" s="104">
        <f>C29*'2.FoodPricesAndComposition'!L12</f>
        <v>0</v>
      </c>
      <c r="K29" s="104">
        <f>C29*'2.FoodPricesAndComposition'!M12</f>
        <v>0</v>
      </c>
      <c r="L29" s="104">
        <f>C29*'2.FoodPricesAndComposition'!N12</f>
        <v>0</v>
      </c>
      <c r="M29" s="104">
        <f>C29*'2.FoodPricesAndComposition'!O12</f>
        <v>0</v>
      </c>
      <c r="N29" s="104">
        <f>C29*'2.FoodPricesAndComposition'!P12</f>
        <v>0</v>
      </c>
      <c r="O29" s="104">
        <f>C29*'2.FoodPricesAndComposition'!Q12</f>
        <v>0</v>
      </c>
      <c r="P29" s="104">
        <f>C29*'2.FoodPricesAndComposition'!R12</f>
        <v>0</v>
      </c>
      <c r="Q29" s="104">
        <f>C29*'2.FoodPricesAndComposition'!S12</f>
        <v>0</v>
      </c>
      <c r="R29" s="104">
        <f>C29*'2.FoodPricesAndComposition'!T12</f>
        <v>0</v>
      </c>
      <c r="S29" s="104">
        <f>C29*'2.FoodPricesAndComposition'!U12</f>
        <v>0</v>
      </c>
      <c r="T29" s="104">
        <f>C29*'2.FoodPricesAndComposition'!V12</f>
        <v>0</v>
      </c>
      <c r="U29" s="104">
        <f>C29*'2.FoodPricesAndComposition'!W12</f>
        <v>0</v>
      </c>
      <c r="V29" s="104">
        <f>C29*'2.FoodPricesAndComposition'!X12</f>
        <v>0</v>
      </c>
      <c r="W29" s="104">
        <f>C29*'2.FoodPricesAndComposition'!Y12</f>
        <v>0</v>
      </c>
      <c r="X29" s="104">
        <f>C29*'2.FoodPricesAndComposition'!Z12</f>
        <v>0</v>
      </c>
      <c r="Y29" s="104">
        <f>C29*'2.FoodPricesAndComposition'!AA12</f>
        <v>0</v>
      </c>
      <c r="Z29" s="104">
        <f>C29*'2.FoodPricesAndComposition'!AB12</f>
        <v>0</v>
      </c>
      <c r="AA29" s="104">
        <f>C29*'2.FoodPricesAndComposition'!AC12</f>
        <v>0</v>
      </c>
      <c r="AB29" s="104">
        <f>C29*'2.FoodPricesAndComposition'!AD12</f>
        <v>0</v>
      </c>
      <c r="AC29">
        <v>8</v>
      </c>
    </row>
    <row r="30" spans="1:29" x14ac:dyDescent="0.25">
      <c r="A30" s="111" t="str">
        <f>'2.FoodPricesAndComposition'!A13</f>
        <v>Carrots, frozen, cut, Stop &amp; Shop brand</v>
      </c>
      <c r="B30" s="97">
        <f>C30*'2.FoodPricesAndComposition'!F13</f>
        <v>0</v>
      </c>
      <c r="C30" s="146">
        <v>0</v>
      </c>
      <c r="D30" s="16" t="str">
        <f>'2.FoodPricesAndComposition'!D13</f>
        <v>0.66 cup</v>
      </c>
      <c r="E30" s="119">
        <f>'2.FoodPricesAndComposition'!F13</f>
        <v>0.4</v>
      </c>
      <c r="F30" s="104">
        <f>C30*'2.FoodPricesAndComposition'!H13</f>
        <v>0</v>
      </c>
      <c r="G30" s="104">
        <f>C30*'2.FoodPricesAndComposition'!I13</f>
        <v>0</v>
      </c>
      <c r="H30" s="104">
        <f>C30*'2.FoodPricesAndComposition'!J13</f>
        <v>0</v>
      </c>
      <c r="I30" s="104">
        <f>C30*'2.FoodPricesAndComposition'!K13</f>
        <v>0</v>
      </c>
      <c r="J30" s="104">
        <f>C30*'2.FoodPricesAndComposition'!L13</f>
        <v>0</v>
      </c>
      <c r="K30" s="104">
        <f>C30*'2.FoodPricesAndComposition'!M13</f>
        <v>0</v>
      </c>
      <c r="L30" s="104">
        <f>C30*'2.FoodPricesAndComposition'!N13</f>
        <v>0</v>
      </c>
      <c r="M30" s="104">
        <f>C30*'2.FoodPricesAndComposition'!O13</f>
        <v>0</v>
      </c>
      <c r="N30" s="104">
        <f>C30*'2.FoodPricesAndComposition'!P13</f>
        <v>0</v>
      </c>
      <c r="O30" s="104">
        <f>C30*'2.FoodPricesAndComposition'!Q13</f>
        <v>0</v>
      </c>
      <c r="P30" s="104">
        <f>C30*'2.FoodPricesAndComposition'!R13</f>
        <v>0</v>
      </c>
      <c r="Q30" s="104">
        <f>C30*'2.FoodPricesAndComposition'!S13</f>
        <v>0</v>
      </c>
      <c r="R30" s="104">
        <f>C30*'2.FoodPricesAndComposition'!T13</f>
        <v>0</v>
      </c>
      <c r="S30" s="104">
        <f>C30*'2.FoodPricesAndComposition'!U13</f>
        <v>0</v>
      </c>
      <c r="T30" s="104">
        <f>C30*'2.FoodPricesAndComposition'!V13</f>
        <v>0</v>
      </c>
      <c r="U30" s="104">
        <f>C30*'2.FoodPricesAndComposition'!W13</f>
        <v>0</v>
      </c>
      <c r="V30" s="104">
        <f>C30*'2.FoodPricesAndComposition'!X13</f>
        <v>0</v>
      </c>
      <c r="W30" s="104">
        <f>C30*'2.FoodPricesAndComposition'!Y13</f>
        <v>0</v>
      </c>
      <c r="X30" s="104">
        <f>C30*'2.FoodPricesAndComposition'!Z13</f>
        <v>0</v>
      </c>
      <c r="Y30" s="104">
        <f>C30*'2.FoodPricesAndComposition'!AA13</f>
        <v>0</v>
      </c>
      <c r="Z30" s="104">
        <f>C30*'2.FoodPricesAndComposition'!AB13</f>
        <v>0</v>
      </c>
      <c r="AA30" s="104">
        <f>C30*'2.FoodPricesAndComposition'!AC13</f>
        <v>0</v>
      </c>
      <c r="AB30" s="104">
        <f>C30*'2.FoodPricesAndComposition'!AD13</f>
        <v>0</v>
      </c>
      <c r="AC30">
        <v>9</v>
      </c>
    </row>
    <row r="31" spans="1:29" x14ac:dyDescent="0.25">
      <c r="A31" s="111" t="str">
        <f>'2.FoodPricesAndComposition'!A14</f>
        <v>Carrots, canned, sliced, Stop &amp; Shop brand</v>
      </c>
      <c r="B31" s="97">
        <f>C31*'2.FoodPricesAndComposition'!F14</f>
        <v>0</v>
      </c>
      <c r="C31" s="146">
        <v>0</v>
      </c>
      <c r="D31" s="16" t="str">
        <f>'2.FoodPricesAndComposition'!D14</f>
        <v>0.5 cup</v>
      </c>
      <c r="E31" s="119">
        <f>'2.FoodPricesAndComposition'!F14</f>
        <v>0.37</v>
      </c>
      <c r="F31" s="104">
        <f>C31*'2.FoodPricesAndComposition'!H14</f>
        <v>0</v>
      </c>
      <c r="G31" s="104">
        <f>C31*'2.FoodPricesAndComposition'!I14</f>
        <v>0</v>
      </c>
      <c r="H31" s="104">
        <f>C31*'2.FoodPricesAndComposition'!J14</f>
        <v>0</v>
      </c>
      <c r="I31" s="104">
        <f>C31*'2.FoodPricesAndComposition'!K14</f>
        <v>0</v>
      </c>
      <c r="J31" s="104">
        <f>C31*'2.FoodPricesAndComposition'!L14</f>
        <v>0</v>
      </c>
      <c r="K31" s="104">
        <f>C31*'2.FoodPricesAndComposition'!M14</f>
        <v>0</v>
      </c>
      <c r="L31" s="104">
        <f>C31*'2.FoodPricesAndComposition'!N14</f>
        <v>0</v>
      </c>
      <c r="M31" s="104">
        <f>C31*'2.FoodPricesAndComposition'!O14</f>
        <v>0</v>
      </c>
      <c r="N31" s="104">
        <f>C31*'2.FoodPricesAndComposition'!P14</f>
        <v>0</v>
      </c>
      <c r="O31" s="104">
        <f>C31*'2.FoodPricesAndComposition'!Q14</f>
        <v>0</v>
      </c>
      <c r="P31" s="104">
        <f>C31*'2.FoodPricesAndComposition'!R14</f>
        <v>0</v>
      </c>
      <c r="Q31" s="104">
        <f>C31*'2.FoodPricesAndComposition'!S14</f>
        <v>0</v>
      </c>
      <c r="R31" s="104">
        <f>C31*'2.FoodPricesAndComposition'!T14</f>
        <v>0</v>
      </c>
      <c r="S31" s="104">
        <f>C31*'2.FoodPricesAndComposition'!U14</f>
        <v>0</v>
      </c>
      <c r="T31" s="104">
        <f>C31*'2.FoodPricesAndComposition'!V14</f>
        <v>0</v>
      </c>
      <c r="U31" s="104">
        <f>C31*'2.FoodPricesAndComposition'!W14</f>
        <v>0</v>
      </c>
      <c r="V31" s="104">
        <f>C31*'2.FoodPricesAndComposition'!X14</f>
        <v>0</v>
      </c>
      <c r="W31" s="104">
        <f>C31*'2.FoodPricesAndComposition'!Y14</f>
        <v>0</v>
      </c>
      <c r="X31" s="104">
        <f>C31*'2.FoodPricesAndComposition'!Z14</f>
        <v>0</v>
      </c>
      <c r="Y31" s="104">
        <f>C31*'2.FoodPricesAndComposition'!AA14</f>
        <v>0</v>
      </c>
      <c r="Z31" s="104">
        <f>C31*'2.FoodPricesAndComposition'!AB14</f>
        <v>0</v>
      </c>
      <c r="AA31" s="104">
        <f>C31*'2.FoodPricesAndComposition'!AC14</f>
        <v>0</v>
      </c>
      <c r="AB31" s="104">
        <f>C31*'2.FoodPricesAndComposition'!AD14</f>
        <v>0</v>
      </c>
      <c r="AC31">
        <v>10</v>
      </c>
    </row>
    <row r="32" spans="1:29" x14ac:dyDescent="0.25">
      <c r="A32" s="111" t="str">
        <f>'2.FoodPricesAndComposition'!A15</f>
        <v>Corn, canned, whole kernel, Stop &amp; Shop brand</v>
      </c>
      <c r="B32" s="97">
        <f>C32*'2.FoodPricesAndComposition'!F15</f>
        <v>0</v>
      </c>
      <c r="C32" s="146">
        <v>0</v>
      </c>
      <c r="D32" s="16" t="str">
        <f>'2.FoodPricesAndComposition'!D15</f>
        <v>0.5 cup</v>
      </c>
      <c r="E32" s="119">
        <f>'2.FoodPricesAndComposition'!F15</f>
        <v>0.37</v>
      </c>
      <c r="F32" s="104">
        <f>C32*'2.FoodPricesAndComposition'!H15</f>
        <v>0</v>
      </c>
      <c r="G32" s="104">
        <f>C32*'2.FoodPricesAndComposition'!I15</f>
        <v>0</v>
      </c>
      <c r="H32" s="104">
        <f>C32*'2.FoodPricesAndComposition'!J15</f>
        <v>0</v>
      </c>
      <c r="I32" s="104">
        <f>C32*'2.FoodPricesAndComposition'!K15</f>
        <v>0</v>
      </c>
      <c r="J32" s="104">
        <f>C32*'2.FoodPricesAndComposition'!L15</f>
        <v>0</v>
      </c>
      <c r="K32" s="104">
        <f>C32*'2.FoodPricesAndComposition'!M15</f>
        <v>0</v>
      </c>
      <c r="L32" s="104">
        <f>C32*'2.FoodPricesAndComposition'!N15</f>
        <v>0</v>
      </c>
      <c r="M32" s="104">
        <f>C32*'2.FoodPricesAndComposition'!O15</f>
        <v>0</v>
      </c>
      <c r="N32" s="104">
        <f>C32*'2.FoodPricesAndComposition'!P15</f>
        <v>0</v>
      </c>
      <c r="O32" s="104">
        <f>C32*'2.FoodPricesAndComposition'!Q15</f>
        <v>0</v>
      </c>
      <c r="P32" s="104">
        <f>C32*'2.FoodPricesAndComposition'!R15</f>
        <v>0</v>
      </c>
      <c r="Q32" s="104">
        <f>C32*'2.FoodPricesAndComposition'!S15</f>
        <v>0</v>
      </c>
      <c r="R32" s="104">
        <f>C32*'2.FoodPricesAndComposition'!T15</f>
        <v>0</v>
      </c>
      <c r="S32" s="104">
        <f>C32*'2.FoodPricesAndComposition'!U15</f>
        <v>0</v>
      </c>
      <c r="T32" s="104">
        <f>C32*'2.FoodPricesAndComposition'!V15</f>
        <v>0</v>
      </c>
      <c r="U32" s="104">
        <f>C32*'2.FoodPricesAndComposition'!W15</f>
        <v>0</v>
      </c>
      <c r="V32" s="104">
        <f>C32*'2.FoodPricesAndComposition'!X15</f>
        <v>0</v>
      </c>
      <c r="W32" s="104">
        <f>C32*'2.FoodPricesAndComposition'!Y15</f>
        <v>0</v>
      </c>
      <c r="X32" s="104">
        <f>C32*'2.FoodPricesAndComposition'!Z15</f>
        <v>0</v>
      </c>
      <c r="Y32" s="104">
        <f>C32*'2.FoodPricesAndComposition'!AA15</f>
        <v>0</v>
      </c>
      <c r="Z32" s="104">
        <f>C32*'2.FoodPricesAndComposition'!AB15</f>
        <v>0</v>
      </c>
      <c r="AA32" s="104">
        <f>C32*'2.FoodPricesAndComposition'!AC15</f>
        <v>0</v>
      </c>
      <c r="AB32" s="104">
        <f>C32*'2.FoodPricesAndComposition'!AD15</f>
        <v>0</v>
      </c>
      <c r="AC32">
        <v>11</v>
      </c>
    </row>
    <row r="33" spans="1:29" x14ac:dyDescent="0.25">
      <c r="A33" s="111" t="str">
        <f>'2.FoodPricesAndComposition'!A16</f>
        <v>Green beans, frozen, cut, Stop &amp; Shop brand</v>
      </c>
      <c r="B33" s="97">
        <f>C33*'2.FoodPricesAndComposition'!F16</f>
        <v>0</v>
      </c>
      <c r="C33" s="146">
        <v>0</v>
      </c>
      <c r="D33" s="16" t="str">
        <f>'2.FoodPricesAndComposition'!D16</f>
        <v>0.66 cup</v>
      </c>
      <c r="E33" s="119">
        <f>'2.FoodPricesAndComposition'!F16</f>
        <v>0.34</v>
      </c>
      <c r="F33" s="104">
        <f>C33*'2.FoodPricesAndComposition'!H16</f>
        <v>0</v>
      </c>
      <c r="G33" s="104">
        <f>C33*'2.FoodPricesAndComposition'!I16</f>
        <v>0</v>
      </c>
      <c r="H33" s="104">
        <f>C33*'2.FoodPricesAndComposition'!J16</f>
        <v>0</v>
      </c>
      <c r="I33" s="104">
        <f>C33*'2.FoodPricesAndComposition'!K16</f>
        <v>0</v>
      </c>
      <c r="J33" s="104">
        <f>C33*'2.FoodPricesAndComposition'!L16</f>
        <v>0</v>
      </c>
      <c r="K33" s="104">
        <f>C33*'2.FoodPricesAndComposition'!M16</f>
        <v>0</v>
      </c>
      <c r="L33" s="104">
        <f>C33*'2.FoodPricesAndComposition'!N16</f>
        <v>0</v>
      </c>
      <c r="M33" s="104">
        <f>C33*'2.FoodPricesAndComposition'!O16</f>
        <v>0</v>
      </c>
      <c r="N33" s="104">
        <f>C33*'2.FoodPricesAndComposition'!P16</f>
        <v>0</v>
      </c>
      <c r="O33" s="104">
        <f>C33*'2.FoodPricesAndComposition'!Q16</f>
        <v>0</v>
      </c>
      <c r="P33" s="104">
        <f>C33*'2.FoodPricesAndComposition'!R16</f>
        <v>0</v>
      </c>
      <c r="Q33" s="104">
        <f>C33*'2.FoodPricesAndComposition'!S16</f>
        <v>0</v>
      </c>
      <c r="R33" s="104">
        <f>C33*'2.FoodPricesAndComposition'!T16</f>
        <v>0</v>
      </c>
      <c r="S33" s="104">
        <f>C33*'2.FoodPricesAndComposition'!U16</f>
        <v>0</v>
      </c>
      <c r="T33" s="104">
        <f>C33*'2.FoodPricesAndComposition'!V16</f>
        <v>0</v>
      </c>
      <c r="U33" s="104">
        <f>C33*'2.FoodPricesAndComposition'!W16</f>
        <v>0</v>
      </c>
      <c r="V33" s="104">
        <f>C33*'2.FoodPricesAndComposition'!X16</f>
        <v>0</v>
      </c>
      <c r="W33" s="104">
        <f>C33*'2.FoodPricesAndComposition'!Y16</f>
        <v>0</v>
      </c>
      <c r="X33" s="104">
        <f>C33*'2.FoodPricesAndComposition'!Z16</f>
        <v>0</v>
      </c>
      <c r="Y33" s="104">
        <f>C33*'2.FoodPricesAndComposition'!AA16</f>
        <v>0</v>
      </c>
      <c r="Z33" s="104">
        <f>C33*'2.FoodPricesAndComposition'!AB16</f>
        <v>0</v>
      </c>
      <c r="AA33" s="104">
        <f>C33*'2.FoodPricesAndComposition'!AC16</f>
        <v>0</v>
      </c>
      <c r="AB33" s="104">
        <f>C33*'2.FoodPricesAndComposition'!AD16</f>
        <v>0</v>
      </c>
      <c r="AC33">
        <v>12</v>
      </c>
    </row>
    <row r="34" spans="1:29" x14ac:dyDescent="0.25">
      <c r="A34" s="111" t="str">
        <f>'2.FoodPricesAndComposition'!A17</f>
        <v>Kale, bagged, frozen, Stop &amp; Shop brand</v>
      </c>
      <c r="B34" s="97">
        <f>C34*'2.FoodPricesAndComposition'!F17</f>
        <v>0</v>
      </c>
      <c r="C34" s="146">
        <v>0</v>
      </c>
      <c r="D34" s="16" t="str">
        <f>'2.FoodPricesAndComposition'!D17</f>
        <v>1.25 cup</v>
      </c>
      <c r="E34" s="119">
        <f>'2.FoodPricesAndComposition'!F17</f>
        <v>0.4</v>
      </c>
      <c r="F34" s="104">
        <f>C34*'2.FoodPricesAndComposition'!H17</f>
        <v>0</v>
      </c>
      <c r="G34" s="104">
        <f>C34*'2.FoodPricesAndComposition'!I17</f>
        <v>0</v>
      </c>
      <c r="H34" s="104">
        <f>C34*'2.FoodPricesAndComposition'!J17</f>
        <v>0</v>
      </c>
      <c r="I34" s="104">
        <f>C34*'2.FoodPricesAndComposition'!K17</f>
        <v>0</v>
      </c>
      <c r="J34" s="104">
        <f>C34*'2.FoodPricesAndComposition'!L17</f>
        <v>0</v>
      </c>
      <c r="K34" s="104">
        <f>C34*'2.FoodPricesAndComposition'!M17</f>
        <v>0</v>
      </c>
      <c r="L34" s="104">
        <f>C34*'2.FoodPricesAndComposition'!N17</f>
        <v>0</v>
      </c>
      <c r="M34" s="104">
        <f>C34*'2.FoodPricesAndComposition'!O17</f>
        <v>0</v>
      </c>
      <c r="N34" s="104">
        <f>C34*'2.FoodPricesAndComposition'!P17</f>
        <v>0</v>
      </c>
      <c r="O34" s="104">
        <f>C34*'2.FoodPricesAndComposition'!Q17</f>
        <v>0</v>
      </c>
      <c r="P34" s="104">
        <f>C34*'2.FoodPricesAndComposition'!R17</f>
        <v>0</v>
      </c>
      <c r="Q34" s="104">
        <f>C34*'2.FoodPricesAndComposition'!S17</f>
        <v>0</v>
      </c>
      <c r="R34" s="104">
        <f>C34*'2.FoodPricesAndComposition'!T17</f>
        <v>0</v>
      </c>
      <c r="S34" s="104">
        <f>C34*'2.FoodPricesAndComposition'!U17</f>
        <v>0</v>
      </c>
      <c r="T34" s="104">
        <f>C34*'2.FoodPricesAndComposition'!V17</f>
        <v>0</v>
      </c>
      <c r="U34" s="104">
        <f>C34*'2.FoodPricesAndComposition'!W17</f>
        <v>0</v>
      </c>
      <c r="V34" s="104">
        <f>C34*'2.FoodPricesAndComposition'!X17</f>
        <v>0</v>
      </c>
      <c r="W34" s="104">
        <f>C34*'2.FoodPricesAndComposition'!Y17</f>
        <v>0</v>
      </c>
      <c r="X34" s="104">
        <f>C34*'2.FoodPricesAndComposition'!Z17</f>
        <v>0</v>
      </c>
      <c r="Y34" s="104">
        <f>C34*'2.FoodPricesAndComposition'!AA17</f>
        <v>0</v>
      </c>
      <c r="Z34" s="104">
        <f>C34*'2.FoodPricesAndComposition'!AB17</f>
        <v>0</v>
      </c>
      <c r="AA34" s="104">
        <f>C34*'2.FoodPricesAndComposition'!AC17</f>
        <v>0</v>
      </c>
      <c r="AB34" s="104">
        <f>C34*'2.FoodPricesAndComposition'!AD17</f>
        <v>0</v>
      </c>
      <c r="AC34">
        <v>13</v>
      </c>
    </row>
    <row r="35" spans="1:29" x14ac:dyDescent="0.25">
      <c r="A35" s="111" t="str">
        <f>'2.FoodPricesAndComposition'!A18</f>
        <v>Pumpkin, fresh</v>
      </c>
      <c r="B35" s="97">
        <f>C35*'2.FoodPricesAndComposition'!F18</f>
        <v>0</v>
      </c>
      <c r="C35" s="146">
        <v>0</v>
      </c>
      <c r="D35" s="16" t="str">
        <f>'2.FoodPricesAndComposition'!D18</f>
        <v>1 cup</v>
      </c>
      <c r="E35" s="119">
        <f>'2.FoodPricesAndComposition'!F18</f>
        <v>0.36</v>
      </c>
      <c r="F35" s="104">
        <f>C35*'2.FoodPricesAndComposition'!H18</f>
        <v>0</v>
      </c>
      <c r="G35" s="104">
        <f>C35*'2.FoodPricesAndComposition'!I18</f>
        <v>0</v>
      </c>
      <c r="H35" s="104">
        <f>C35*'2.FoodPricesAndComposition'!J18</f>
        <v>0</v>
      </c>
      <c r="I35" s="104">
        <f>C35*'2.FoodPricesAndComposition'!K18</f>
        <v>0</v>
      </c>
      <c r="J35" s="104">
        <f>C35*'2.FoodPricesAndComposition'!L18</f>
        <v>0</v>
      </c>
      <c r="K35" s="104">
        <f>C35*'2.FoodPricesAndComposition'!M18</f>
        <v>0</v>
      </c>
      <c r="L35" s="104">
        <f>C35*'2.FoodPricesAndComposition'!N18</f>
        <v>0</v>
      </c>
      <c r="M35" s="104">
        <f>C35*'2.FoodPricesAndComposition'!O18</f>
        <v>0</v>
      </c>
      <c r="N35" s="104">
        <f>C35*'2.FoodPricesAndComposition'!P18</f>
        <v>0</v>
      </c>
      <c r="O35" s="104">
        <f>C35*'2.FoodPricesAndComposition'!Q18</f>
        <v>0</v>
      </c>
      <c r="P35" s="104">
        <f>C35*'2.FoodPricesAndComposition'!R18</f>
        <v>0</v>
      </c>
      <c r="Q35" s="104">
        <f>C35*'2.FoodPricesAndComposition'!S18</f>
        <v>0</v>
      </c>
      <c r="R35" s="104">
        <f>C35*'2.FoodPricesAndComposition'!T18</f>
        <v>0</v>
      </c>
      <c r="S35" s="104">
        <f>C35*'2.FoodPricesAndComposition'!U18</f>
        <v>0</v>
      </c>
      <c r="T35" s="104">
        <f>C35*'2.FoodPricesAndComposition'!V18</f>
        <v>0</v>
      </c>
      <c r="U35" s="104">
        <f>C35*'2.FoodPricesAndComposition'!W18</f>
        <v>0</v>
      </c>
      <c r="V35" s="104">
        <f>C35*'2.FoodPricesAndComposition'!X18</f>
        <v>0</v>
      </c>
      <c r="W35" s="104">
        <f>C35*'2.FoodPricesAndComposition'!Y18</f>
        <v>0</v>
      </c>
      <c r="X35" s="104">
        <f>C35*'2.FoodPricesAndComposition'!Z18</f>
        <v>0</v>
      </c>
      <c r="Y35" s="104">
        <f>C35*'2.FoodPricesAndComposition'!AA18</f>
        <v>0</v>
      </c>
      <c r="Z35" s="104">
        <f>C35*'2.FoodPricesAndComposition'!AB18</f>
        <v>0</v>
      </c>
      <c r="AA35" s="104">
        <f>C35*'2.FoodPricesAndComposition'!AC18</f>
        <v>0</v>
      </c>
      <c r="AB35" s="104">
        <f>C35*'2.FoodPricesAndComposition'!AD18</f>
        <v>0</v>
      </c>
      <c r="AC35">
        <v>14</v>
      </c>
    </row>
    <row r="36" spans="1:29" x14ac:dyDescent="0.25">
      <c r="A36" s="111" t="str">
        <f>'2.FoodPricesAndComposition'!A19</f>
        <v>Pumpkin, canned, Libby's brand</v>
      </c>
      <c r="B36" s="97">
        <f>C36*'2.FoodPricesAndComposition'!F19</f>
        <v>0</v>
      </c>
      <c r="C36" s="146">
        <v>0</v>
      </c>
      <c r="D36" s="16" t="str">
        <f>'2.FoodPricesAndComposition'!D19</f>
        <v>0.5 cup</v>
      </c>
      <c r="E36" s="119">
        <f>'2.FoodPricesAndComposition'!F19</f>
        <v>0.71</v>
      </c>
      <c r="F36" s="104">
        <f>C36*'2.FoodPricesAndComposition'!H19</f>
        <v>0</v>
      </c>
      <c r="G36" s="104">
        <f>C36*'2.FoodPricesAndComposition'!I19</f>
        <v>0</v>
      </c>
      <c r="H36" s="104">
        <f>C36*'2.FoodPricesAndComposition'!J19</f>
        <v>0</v>
      </c>
      <c r="I36" s="104">
        <f>C36*'2.FoodPricesAndComposition'!K19</f>
        <v>0</v>
      </c>
      <c r="J36" s="104">
        <f>C36*'2.FoodPricesAndComposition'!L19</f>
        <v>0</v>
      </c>
      <c r="K36" s="104">
        <f>C36*'2.FoodPricesAndComposition'!M19</f>
        <v>0</v>
      </c>
      <c r="L36" s="104">
        <f>C36*'2.FoodPricesAndComposition'!N19</f>
        <v>0</v>
      </c>
      <c r="M36" s="104">
        <f>C36*'2.FoodPricesAndComposition'!O19</f>
        <v>0</v>
      </c>
      <c r="N36" s="104">
        <f>C36*'2.FoodPricesAndComposition'!P19</f>
        <v>0</v>
      </c>
      <c r="O36" s="104">
        <f>C36*'2.FoodPricesAndComposition'!Q19</f>
        <v>0</v>
      </c>
      <c r="P36" s="104">
        <f>C36*'2.FoodPricesAndComposition'!R19</f>
        <v>0</v>
      </c>
      <c r="Q36" s="104">
        <f>C36*'2.FoodPricesAndComposition'!S19</f>
        <v>0</v>
      </c>
      <c r="R36" s="104">
        <f>C36*'2.FoodPricesAndComposition'!T19</f>
        <v>0</v>
      </c>
      <c r="S36" s="104">
        <f>C36*'2.FoodPricesAndComposition'!U19</f>
        <v>0</v>
      </c>
      <c r="T36" s="104">
        <f>C36*'2.FoodPricesAndComposition'!V19</f>
        <v>0</v>
      </c>
      <c r="U36" s="104">
        <f>C36*'2.FoodPricesAndComposition'!W19</f>
        <v>0</v>
      </c>
      <c r="V36" s="104">
        <f>C36*'2.FoodPricesAndComposition'!X19</f>
        <v>0</v>
      </c>
      <c r="W36" s="104">
        <f>C36*'2.FoodPricesAndComposition'!Y19</f>
        <v>0</v>
      </c>
      <c r="X36" s="104">
        <f>C36*'2.FoodPricesAndComposition'!Z19</f>
        <v>0</v>
      </c>
      <c r="Y36" s="104">
        <f>C36*'2.FoodPricesAndComposition'!AA19</f>
        <v>0</v>
      </c>
      <c r="Z36" s="104">
        <f>C36*'2.FoodPricesAndComposition'!AB19</f>
        <v>0</v>
      </c>
      <c r="AA36" s="104">
        <f>C36*'2.FoodPricesAndComposition'!AC19</f>
        <v>0</v>
      </c>
      <c r="AB36" s="104">
        <f>C36*'2.FoodPricesAndComposition'!AD19</f>
        <v>0</v>
      </c>
      <c r="AC36">
        <v>15</v>
      </c>
    </row>
    <row r="37" spans="1:29" x14ac:dyDescent="0.25">
      <c r="A37" s="111" t="str">
        <f>'2.FoodPricesAndComposition'!A20</f>
        <v>Pumpkin pie filling, canned, Libby's brand</v>
      </c>
      <c r="B37" s="97">
        <f>C37*'2.FoodPricesAndComposition'!F20</f>
        <v>0</v>
      </c>
      <c r="C37" s="146">
        <v>0</v>
      </c>
      <c r="D37" s="16" t="str">
        <f>'2.FoodPricesAndComposition'!D20</f>
        <v>0.33 cup</v>
      </c>
      <c r="E37" s="119">
        <f>'2.FoodPricesAndComposition'!F20</f>
        <v>0.45</v>
      </c>
      <c r="F37" s="104">
        <f>C37*'2.FoodPricesAndComposition'!H20</f>
        <v>0</v>
      </c>
      <c r="G37" s="104">
        <f>C37*'2.FoodPricesAndComposition'!I20</f>
        <v>0</v>
      </c>
      <c r="H37" s="104">
        <f>C37*'2.FoodPricesAndComposition'!J20</f>
        <v>0</v>
      </c>
      <c r="I37" s="104">
        <f>C37*'2.FoodPricesAndComposition'!K20</f>
        <v>0</v>
      </c>
      <c r="J37" s="104">
        <f>C37*'2.FoodPricesAndComposition'!L20</f>
        <v>0</v>
      </c>
      <c r="K37" s="104">
        <f>C37*'2.FoodPricesAndComposition'!M20</f>
        <v>0</v>
      </c>
      <c r="L37" s="104">
        <f>C37*'2.FoodPricesAndComposition'!N20</f>
        <v>0</v>
      </c>
      <c r="M37" s="104">
        <f>C37*'2.FoodPricesAndComposition'!O20</f>
        <v>0</v>
      </c>
      <c r="N37" s="104">
        <f>C37*'2.FoodPricesAndComposition'!P20</f>
        <v>0</v>
      </c>
      <c r="O37" s="104">
        <f>C37*'2.FoodPricesAndComposition'!Q20</f>
        <v>0</v>
      </c>
      <c r="P37" s="104">
        <f>C37*'2.FoodPricesAndComposition'!R20</f>
        <v>0</v>
      </c>
      <c r="Q37" s="104">
        <f>C37*'2.FoodPricesAndComposition'!S20</f>
        <v>0</v>
      </c>
      <c r="R37" s="104">
        <f>C37*'2.FoodPricesAndComposition'!T20</f>
        <v>0</v>
      </c>
      <c r="S37" s="104">
        <f>C37*'2.FoodPricesAndComposition'!U20</f>
        <v>0</v>
      </c>
      <c r="T37" s="104">
        <f>C37*'2.FoodPricesAndComposition'!V20</f>
        <v>0</v>
      </c>
      <c r="U37" s="104">
        <f>C37*'2.FoodPricesAndComposition'!W20</f>
        <v>0</v>
      </c>
      <c r="V37" s="104">
        <f>C37*'2.FoodPricesAndComposition'!X20</f>
        <v>0</v>
      </c>
      <c r="W37" s="104">
        <f>C37*'2.FoodPricesAndComposition'!Y20</f>
        <v>0</v>
      </c>
      <c r="X37" s="104">
        <f>C37*'2.FoodPricesAndComposition'!Z20</f>
        <v>0</v>
      </c>
      <c r="Y37" s="104">
        <f>C37*'2.FoodPricesAndComposition'!AA20</f>
        <v>0</v>
      </c>
      <c r="Z37" s="104">
        <f>C37*'2.FoodPricesAndComposition'!AB20</f>
        <v>0</v>
      </c>
      <c r="AA37" s="104">
        <f>C37*'2.FoodPricesAndComposition'!AC20</f>
        <v>0</v>
      </c>
      <c r="AB37" s="104">
        <f>C37*'2.FoodPricesAndComposition'!AD20</f>
        <v>0</v>
      </c>
      <c r="AC37">
        <v>16</v>
      </c>
    </row>
    <row r="38" spans="1:29" x14ac:dyDescent="0.25">
      <c r="A38" s="111" t="str">
        <f>'2.FoodPricesAndComposition'!A21</f>
        <v>Spinach, bagged, fresh, Stop &amp; Shop brand</v>
      </c>
      <c r="B38" s="97">
        <f>C38*'2.FoodPricesAndComposition'!F21</f>
        <v>0</v>
      </c>
      <c r="C38" s="146">
        <v>0</v>
      </c>
      <c r="D38" s="16" t="str">
        <f>'2.FoodPricesAndComposition'!D21</f>
        <v>3 cup</v>
      </c>
      <c r="E38" s="119">
        <f>'2.FoodPricesAndComposition'!F21</f>
        <v>1.75</v>
      </c>
      <c r="F38" s="104">
        <f>C38*'2.FoodPricesAndComposition'!H21</f>
        <v>0</v>
      </c>
      <c r="G38" s="104">
        <f>C38*'2.FoodPricesAndComposition'!I21</f>
        <v>0</v>
      </c>
      <c r="H38" s="104">
        <f>C38*'2.FoodPricesAndComposition'!J21</f>
        <v>0</v>
      </c>
      <c r="I38" s="104">
        <f>C38*'2.FoodPricesAndComposition'!K21</f>
        <v>0</v>
      </c>
      <c r="J38" s="104">
        <f>C38*'2.FoodPricesAndComposition'!L21</f>
        <v>0</v>
      </c>
      <c r="K38" s="104">
        <f>C38*'2.FoodPricesAndComposition'!M21</f>
        <v>0</v>
      </c>
      <c r="L38" s="104">
        <f>C38*'2.FoodPricesAndComposition'!N21</f>
        <v>0</v>
      </c>
      <c r="M38" s="104">
        <f>C38*'2.FoodPricesAndComposition'!O21</f>
        <v>0</v>
      </c>
      <c r="N38" s="104">
        <f>C38*'2.FoodPricesAndComposition'!P21</f>
        <v>0</v>
      </c>
      <c r="O38" s="104">
        <f>C38*'2.FoodPricesAndComposition'!Q21</f>
        <v>0</v>
      </c>
      <c r="P38" s="104">
        <f>C38*'2.FoodPricesAndComposition'!R21</f>
        <v>0</v>
      </c>
      <c r="Q38" s="104">
        <f>C38*'2.FoodPricesAndComposition'!S21</f>
        <v>0</v>
      </c>
      <c r="R38" s="104">
        <f>C38*'2.FoodPricesAndComposition'!T21</f>
        <v>0</v>
      </c>
      <c r="S38" s="104">
        <f>C38*'2.FoodPricesAndComposition'!U21</f>
        <v>0</v>
      </c>
      <c r="T38" s="104">
        <f>C38*'2.FoodPricesAndComposition'!V21</f>
        <v>0</v>
      </c>
      <c r="U38" s="104">
        <f>C38*'2.FoodPricesAndComposition'!W21</f>
        <v>0</v>
      </c>
      <c r="V38" s="104">
        <f>C38*'2.FoodPricesAndComposition'!X21</f>
        <v>0</v>
      </c>
      <c r="W38" s="104">
        <f>C38*'2.FoodPricesAndComposition'!Y21</f>
        <v>0</v>
      </c>
      <c r="X38" s="104">
        <f>C38*'2.FoodPricesAndComposition'!Z21</f>
        <v>0</v>
      </c>
      <c r="Y38" s="104">
        <f>C38*'2.FoodPricesAndComposition'!AA21</f>
        <v>0</v>
      </c>
      <c r="Z38" s="104">
        <f>C38*'2.FoodPricesAndComposition'!AB21</f>
        <v>0</v>
      </c>
      <c r="AA38" s="104">
        <f>C38*'2.FoodPricesAndComposition'!AC21</f>
        <v>0</v>
      </c>
      <c r="AB38" s="104">
        <f>C38*'2.FoodPricesAndComposition'!AD21</f>
        <v>0</v>
      </c>
      <c r="AC38">
        <v>17</v>
      </c>
    </row>
    <row r="39" spans="1:29" x14ac:dyDescent="0.25">
      <c r="A39" s="111" t="str">
        <f>'2.FoodPricesAndComposition'!A22</f>
        <v>Spinach, cut leaf, frozen, Stop &amp; Shop brand</v>
      </c>
      <c r="B39" s="97">
        <f>C39*'2.FoodPricesAndComposition'!F22</f>
        <v>0</v>
      </c>
      <c r="C39" s="146">
        <v>0</v>
      </c>
      <c r="D39" s="16" t="str">
        <f>'2.FoodPricesAndComposition'!D22</f>
        <v>1 cup</v>
      </c>
      <c r="E39" s="119">
        <f>'2.FoodPricesAndComposition'!F22</f>
        <v>0.4</v>
      </c>
      <c r="F39" s="104">
        <f>C39*'2.FoodPricesAndComposition'!H22</f>
        <v>0</v>
      </c>
      <c r="G39" s="104">
        <f>C39*'2.FoodPricesAndComposition'!I22</f>
        <v>0</v>
      </c>
      <c r="H39" s="104">
        <f>C39*'2.FoodPricesAndComposition'!J22</f>
        <v>0</v>
      </c>
      <c r="I39" s="104">
        <f>C39*'2.FoodPricesAndComposition'!K22</f>
        <v>0</v>
      </c>
      <c r="J39" s="104">
        <f>C39*'2.FoodPricesAndComposition'!L22</f>
        <v>0</v>
      </c>
      <c r="K39" s="104">
        <f>C39*'2.FoodPricesAndComposition'!M22</f>
        <v>0</v>
      </c>
      <c r="L39" s="104">
        <f>C39*'2.FoodPricesAndComposition'!N22</f>
        <v>0</v>
      </c>
      <c r="M39" s="104">
        <f>C39*'2.FoodPricesAndComposition'!O22</f>
        <v>0</v>
      </c>
      <c r="N39" s="104">
        <f>C39*'2.FoodPricesAndComposition'!P22</f>
        <v>0</v>
      </c>
      <c r="O39" s="104">
        <f>C39*'2.FoodPricesAndComposition'!Q22</f>
        <v>0</v>
      </c>
      <c r="P39" s="104">
        <f>C39*'2.FoodPricesAndComposition'!R22</f>
        <v>0</v>
      </c>
      <c r="Q39" s="104">
        <f>C39*'2.FoodPricesAndComposition'!S22</f>
        <v>0</v>
      </c>
      <c r="R39" s="104">
        <f>C39*'2.FoodPricesAndComposition'!T22</f>
        <v>0</v>
      </c>
      <c r="S39" s="104">
        <f>C39*'2.FoodPricesAndComposition'!U22</f>
        <v>0</v>
      </c>
      <c r="T39" s="104">
        <f>C39*'2.FoodPricesAndComposition'!V22</f>
        <v>0</v>
      </c>
      <c r="U39" s="104">
        <f>C39*'2.FoodPricesAndComposition'!W22</f>
        <v>0</v>
      </c>
      <c r="V39" s="104">
        <f>C39*'2.FoodPricesAndComposition'!X22</f>
        <v>0</v>
      </c>
      <c r="W39" s="104">
        <f>C39*'2.FoodPricesAndComposition'!Y22</f>
        <v>0</v>
      </c>
      <c r="X39" s="104">
        <f>C39*'2.FoodPricesAndComposition'!Z22</f>
        <v>0</v>
      </c>
      <c r="Y39" s="104">
        <f>C39*'2.FoodPricesAndComposition'!AA22</f>
        <v>0</v>
      </c>
      <c r="Z39" s="104">
        <f>C39*'2.FoodPricesAndComposition'!AB22</f>
        <v>0</v>
      </c>
      <c r="AA39" s="104">
        <f>C39*'2.FoodPricesAndComposition'!AC22</f>
        <v>0</v>
      </c>
      <c r="AB39" s="104">
        <f>C39*'2.FoodPricesAndComposition'!AD22</f>
        <v>0</v>
      </c>
      <c r="AC39">
        <v>18</v>
      </c>
    </row>
    <row r="40" spans="1:29" ht="17.100000000000001" customHeight="1" x14ac:dyDescent="0.25">
      <c r="A40" s="111" t="str">
        <f>'2.FoodPricesAndComposition'!A23</f>
        <v>Spinach, whole leaf, canned, Stop &amp; Shop brand</v>
      </c>
      <c r="B40" s="97">
        <f>C40*'2.FoodPricesAndComposition'!F23</f>
        <v>0</v>
      </c>
      <c r="C40" s="146">
        <v>0</v>
      </c>
      <c r="D40" s="16" t="str">
        <f>'2.FoodPricesAndComposition'!D23</f>
        <v>0.5 cup</v>
      </c>
      <c r="E40" s="119">
        <f>'2.FoodPricesAndComposition'!F23</f>
        <v>0.43</v>
      </c>
      <c r="F40" s="104">
        <f>C40*'2.FoodPricesAndComposition'!H23</f>
        <v>0</v>
      </c>
      <c r="G40" s="104">
        <f>C40*'2.FoodPricesAndComposition'!I23</f>
        <v>0</v>
      </c>
      <c r="H40" s="104">
        <f>C40*'2.FoodPricesAndComposition'!J23</f>
        <v>0</v>
      </c>
      <c r="I40" s="104">
        <f>C40*'2.FoodPricesAndComposition'!K23</f>
        <v>0</v>
      </c>
      <c r="J40" s="104">
        <f>C40*'2.FoodPricesAndComposition'!L23</f>
        <v>0</v>
      </c>
      <c r="K40" s="104">
        <f>C40*'2.FoodPricesAndComposition'!M23</f>
        <v>0</v>
      </c>
      <c r="L40" s="104">
        <f>C40*'2.FoodPricesAndComposition'!N23</f>
        <v>0</v>
      </c>
      <c r="M40" s="104">
        <f>C40*'2.FoodPricesAndComposition'!O23</f>
        <v>0</v>
      </c>
      <c r="N40" s="104">
        <f>C40*'2.FoodPricesAndComposition'!P23</f>
        <v>0</v>
      </c>
      <c r="O40" s="104">
        <f>C40*'2.FoodPricesAndComposition'!Q23</f>
        <v>0</v>
      </c>
      <c r="P40" s="104">
        <f>C40*'2.FoodPricesAndComposition'!R23</f>
        <v>0</v>
      </c>
      <c r="Q40" s="104">
        <f>C40*'2.FoodPricesAndComposition'!S23</f>
        <v>0</v>
      </c>
      <c r="R40" s="104">
        <f>C40*'2.FoodPricesAndComposition'!T23</f>
        <v>0</v>
      </c>
      <c r="S40" s="104">
        <f>C40*'2.FoodPricesAndComposition'!U23</f>
        <v>0</v>
      </c>
      <c r="T40" s="104">
        <f>C40*'2.FoodPricesAndComposition'!V23</f>
        <v>0</v>
      </c>
      <c r="U40" s="104">
        <f>C40*'2.FoodPricesAndComposition'!W23</f>
        <v>0</v>
      </c>
      <c r="V40" s="104">
        <f>C40*'2.FoodPricesAndComposition'!X23</f>
        <v>0</v>
      </c>
      <c r="W40" s="104">
        <f>C40*'2.FoodPricesAndComposition'!Y23</f>
        <v>0</v>
      </c>
      <c r="X40" s="104">
        <f>C40*'2.FoodPricesAndComposition'!Z23</f>
        <v>0</v>
      </c>
      <c r="Y40" s="104">
        <f>C40*'2.FoodPricesAndComposition'!AA23</f>
        <v>0</v>
      </c>
      <c r="Z40" s="104">
        <f>C40*'2.FoodPricesAndComposition'!AB23</f>
        <v>0</v>
      </c>
      <c r="AA40" s="104">
        <f>C40*'2.FoodPricesAndComposition'!AC23</f>
        <v>0</v>
      </c>
      <c r="AB40" s="104">
        <f>C40*'2.FoodPricesAndComposition'!AD23</f>
        <v>0</v>
      </c>
      <c r="AC40">
        <v>19</v>
      </c>
    </row>
    <row r="41" spans="1:29" x14ac:dyDescent="0.25">
      <c r="A41" s="111" t="str">
        <f>'2.FoodPricesAndComposition'!A24</f>
        <v>Tomato on the vine, fresh</v>
      </c>
      <c r="B41" s="97">
        <f>C41*'2.FoodPricesAndComposition'!F24</f>
        <v>0</v>
      </c>
      <c r="C41" s="146">
        <v>0</v>
      </c>
      <c r="D41" s="16" t="str">
        <f>'2.FoodPricesAndComposition'!D24</f>
        <v>1 tomato</v>
      </c>
      <c r="E41" s="119">
        <f>'2.FoodPricesAndComposition'!F24</f>
        <v>0.6</v>
      </c>
      <c r="F41" s="104">
        <f>C41*'2.FoodPricesAndComposition'!H24</f>
        <v>0</v>
      </c>
      <c r="G41" s="104">
        <f>C41*'2.FoodPricesAndComposition'!I24</f>
        <v>0</v>
      </c>
      <c r="H41" s="104">
        <f>C41*'2.FoodPricesAndComposition'!J24</f>
        <v>0</v>
      </c>
      <c r="I41" s="104">
        <f>C41*'2.FoodPricesAndComposition'!K24</f>
        <v>0</v>
      </c>
      <c r="J41" s="104">
        <f>C41*'2.FoodPricesAndComposition'!L24</f>
        <v>0</v>
      </c>
      <c r="K41" s="104">
        <f>C41*'2.FoodPricesAndComposition'!M24</f>
        <v>0</v>
      </c>
      <c r="L41" s="104">
        <f>C41*'2.FoodPricesAndComposition'!N24</f>
        <v>0</v>
      </c>
      <c r="M41" s="104">
        <f>C41*'2.FoodPricesAndComposition'!O24</f>
        <v>0</v>
      </c>
      <c r="N41" s="104">
        <f>C41*'2.FoodPricesAndComposition'!P24</f>
        <v>0</v>
      </c>
      <c r="O41" s="104">
        <f>C41*'2.FoodPricesAndComposition'!Q24</f>
        <v>0</v>
      </c>
      <c r="P41" s="104">
        <f>C41*'2.FoodPricesAndComposition'!R24</f>
        <v>0</v>
      </c>
      <c r="Q41" s="104">
        <f>C41*'2.FoodPricesAndComposition'!S24</f>
        <v>0</v>
      </c>
      <c r="R41" s="104">
        <f>C41*'2.FoodPricesAndComposition'!T24</f>
        <v>0</v>
      </c>
      <c r="S41" s="104">
        <f>C41*'2.FoodPricesAndComposition'!U24</f>
        <v>0</v>
      </c>
      <c r="T41" s="104">
        <f>C41*'2.FoodPricesAndComposition'!V24</f>
        <v>0</v>
      </c>
      <c r="U41" s="104">
        <f>C41*'2.FoodPricesAndComposition'!W24</f>
        <v>0</v>
      </c>
      <c r="V41" s="104">
        <f>C41*'2.FoodPricesAndComposition'!X24</f>
        <v>0</v>
      </c>
      <c r="W41" s="104">
        <f>C41*'2.FoodPricesAndComposition'!Y24</f>
        <v>0</v>
      </c>
      <c r="X41" s="104">
        <f>C41*'2.FoodPricesAndComposition'!Z24</f>
        <v>0</v>
      </c>
      <c r="Y41" s="104">
        <f>C41*'2.FoodPricesAndComposition'!AA24</f>
        <v>0</v>
      </c>
      <c r="Z41" s="104">
        <f>C41*'2.FoodPricesAndComposition'!AB24</f>
        <v>0</v>
      </c>
      <c r="AA41" s="104">
        <f>C41*'2.FoodPricesAndComposition'!AC24</f>
        <v>0</v>
      </c>
      <c r="AB41" s="104">
        <f>C41*'2.FoodPricesAndComposition'!AD24</f>
        <v>0</v>
      </c>
      <c r="AC41">
        <v>20</v>
      </c>
    </row>
    <row r="42" spans="1:29" x14ac:dyDescent="0.25">
      <c r="A42" s="111" t="str">
        <f>'2.FoodPricesAndComposition'!A25</f>
        <v>Tomato sauce, canned, Stop &amp; Shop brand</v>
      </c>
      <c r="B42" s="97">
        <f>C42*'2.FoodPricesAndComposition'!F25</f>
        <v>0</v>
      </c>
      <c r="C42" s="146">
        <v>0</v>
      </c>
      <c r="D42" s="16" t="str">
        <f>'2.FoodPricesAndComposition'!D25</f>
        <v>0.25 cup</v>
      </c>
      <c r="E42" s="119">
        <f>'2.FoodPricesAndComposition'!F25</f>
        <v>0.17</v>
      </c>
      <c r="F42" s="104">
        <f>C42*'2.FoodPricesAndComposition'!H25</f>
        <v>0</v>
      </c>
      <c r="G42" s="104">
        <f>C42*'2.FoodPricesAndComposition'!I25</f>
        <v>0</v>
      </c>
      <c r="H42" s="104">
        <f>C42*'2.FoodPricesAndComposition'!J25</f>
        <v>0</v>
      </c>
      <c r="I42" s="104">
        <f>C42*'2.FoodPricesAndComposition'!K25</f>
        <v>0</v>
      </c>
      <c r="J42" s="104">
        <f>C42*'2.FoodPricesAndComposition'!L25</f>
        <v>0</v>
      </c>
      <c r="K42" s="104">
        <f>C42*'2.FoodPricesAndComposition'!M25</f>
        <v>0</v>
      </c>
      <c r="L42" s="104">
        <f>C42*'2.FoodPricesAndComposition'!N25</f>
        <v>0</v>
      </c>
      <c r="M42" s="104">
        <f>C42*'2.FoodPricesAndComposition'!O25</f>
        <v>0</v>
      </c>
      <c r="N42" s="104">
        <f>C42*'2.FoodPricesAndComposition'!P25</f>
        <v>0</v>
      </c>
      <c r="O42" s="104">
        <f>C42*'2.FoodPricesAndComposition'!Q25</f>
        <v>0</v>
      </c>
      <c r="P42" s="104">
        <f>C42*'2.FoodPricesAndComposition'!R25</f>
        <v>0</v>
      </c>
      <c r="Q42" s="104">
        <f>C42*'2.FoodPricesAndComposition'!S25</f>
        <v>0</v>
      </c>
      <c r="R42" s="104">
        <f>C42*'2.FoodPricesAndComposition'!T25</f>
        <v>0</v>
      </c>
      <c r="S42" s="104">
        <f>C42*'2.FoodPricesAndComposition'!U25</f>
        <v>0</v>
      </c>
      <c r="T42" s="104">
        <f>C42*'2.FoodPricesAndComposition'!V25</f>
        <v>0</v>
      </c>
      <c r="U42" s="104">
        <f>C42*'2.FoodPricesAndComposition'!W25</f>
        <v>0</v>
      </c>
      <c r="V42" s="104">
        <f>C42*'2.FoodPricesAndComposition'!X25</f>
        <v>0</v>
      </c>
      <c r="W42" s="104">
        <f>C42*'2.FoodPricesAndComposition'!Y25</f>
        <v>0</v>
      </c>
      <c r="X42" s="104">
        <f>C42*'2.FoodPricesAndComposition'!Z25</f>
        <v>0</v>
      </c>
      <c r="Y42" s="104">
        <f>C42*'2.FoodPricesAndComposition'!AA25</f>
        <v>0</v>
      </c>
      <c r="Z42" s="104">
        <f>C42*'2.FoodPricesAndComposition'!AB25</f>
        <v>0</v>
      </c>
      <c r="AA42" s="104">
        <f>C42*'2.FoodPricesAndComposition'!AC25</f>
        <v>0</v>
      </c>
      <c r="AB42" s="104">
        <f>C42*'2.FoodPricesAndComposition'!AD25</f>
        <v>0</v>
      </c>
      <c r="AC42">
        <v>21</v>
      </c>
    </row>
    <row r="43" spans="1:29" x14ac:dyDescent="0.25">
      <c r="A43" s="100" t="str">
        <f>'2.FoodPricesAndComposition'!A26</f>
        <v>Starchy staples</v>
      </c>
      <c r="C43" s="147">
        <v>0</v>
      </c>
      <c r="D43" s="16"/>
      <c r="E43" s="119"/>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v>22</v>
      </c>
    </row>
    <row r="44" spans="1:29" x14ac:dyDescent="0.25">
      <c r="A44" s="111" t="str">
        <f>'2.FoodPricesAndComposition'!A27</f>
        <v>Bread, multigrain premium, Stop &amp; Shop brand</v>
      </c>
      <c r="B44" s="97">
        <f>C44*'2.FoodPricesAndComposition'!F27</f>
        <v>0</v>
      </c>
      <c r="C44" s="146">
        <v>0</v>
      </c>
      <c r="D44" s="16" t="str">
        <f>'2.FoodPricesAndComposition'!D27</f>
        <v>1 slice</v>
      </c>
      <c r="E44" s="119">
        <f>'2.FoodPricesAndComposition'!F27</f>
        <v>0.19</v>
      </c>
      <c r="F44" s="104">
        <f>C44*'2.FoodPricesAndComposition'!H27</f>
        <v>0</v>
      </c>
      <c r="G44" s="104">
        <f>C44*'2.FoodPricesAndComposition'!I27</f>
        <v>0</v>
      </c>
      <c r="H44" s="104">
        <f>C44*'2.FoodPricesAndComposition'!J27</f>
        <v>0</v>
      </c>
      <c r="I44" s="104">
        <f>C44*'2.FoodPricesAndComposition'!K27</f>
        <v>0</v>
      </c>
      <c r="J44" s="104">
        <f>C44*'2.FoodPricesAndComposition'!L27</f>
        <v>0</v>
      </c>
      <c r="K44" s="104">
        <f>C44*'2.FoodPricesAndComposition'!M27</f>
        <v>0</v>
      </c>
      <c r="L44" s="104">
        <f>C44*'2.FoodPricesAndComposition'!N27</f>
        <v>0</v>
      </c>
      <c r="M44" s="104">
        <f>C44*'2.FoodPricesAndComposition'!O27</f>
        <v>0</v>
      </c>
      <c r="N44" s="104">
        <f>C44*'2.FoodPricesAndComposition'!P27</f>
        <v>0</v>
      </c>
      <c r="O44" s="104">
        <f>C44*'2.FoodPricesAndComposition'!Q27</f>
        <v>0</v>
      </c>
      <c r="P44" s="104">
        <f>C44*'2.FoodPricesAndComposition'!R27</f>
        <v>0</v>
      </c>
      <c r="Q44" s="104">
        <f>C44*'2.FoodPricesAndComposition'!S27</f>
        <v>0</v>
      </c>
      <c r="R44" s="104">
        <f>C44*'2.FoodPricesAndComposition'!T27</f>
        <v>0</v>
      </c>
      <c r="S44" s="104">
        <f>C44*'2.FoodPricesAndComposition'!U27</f>
        <v>0</v>
      </c>
      <c r="T44" s="104">
        <f>C44*'2.FoodPricesAndComposition'!V27</f>
        <v>0</v>
      </c>
      <c r="U44" s="104">
        <f>C44*'2.FoodPricesAndComposition'!W27</f>
        <v>0</v>
      </c>
      <c r="V44" s="104">
        <f>C44*'2.FoodPricesAndComposition'!X27</f>
        <v>0</v>
      </c>
      <c r="W44" s="104">
        <f>C44*'2.FoodPricesAndComposition'!Y27</f>
        <v>0</v>
      </c>
      <c r="X44" s="104">
        <f>C44*'2.FoodPricesAndComposition'!Z27</f>
        <v>0</v>
      </c>
      <c r="Y44" s="104">
        <f>C44*'2.FoodPricesAndComposition'!AA27</f>
        <v>0</v>
      </c>
      <c r="Z44" s="104">
        <f>C44*'2.FoodPricesAndComposition'!AB27</f>
        <v>0</v>
      </c>
      <c r="AA44" s="104">
        <f>C44*'2.FoodPricesAndComposition'!AC27</f>
        <v>0</v>
      </c>
      <c r="AB44" s="104">
        <f>C44*'2.FoodPricesAndComposition'!AD27</f>
        <v>0</v>
      </c>
      <c r="AC44">
        <v>23</v>
      </c>
    </row>
    <row r="45" spans="1:29" x14ac:dyDescent="0.25">
      <c r="A45" s="111" t="str">
        <f>'2.FoodPricesAndComposition'!A28</f>
        <v xml:space="preserve">Bread, white round top, Stop &amp; Shop brand </v>
      </c>
      <c r="B45" s="97">
        <f>C45*'2.FoodPricesAndComposition'!F28</f>
        <v>0</v>
      </c>
      <c r="C45" s="146">
        <v>0</v>
      </c>
      <c r="D45" s="16" t="str">
        <f>'2.FoodPricesAndComposition'!D28</f>
        <v>2 slices</v>
      </c>
      <c r="E45" s="119">
        <f>'2.FoodPricesAndComposition'!F28</f>
        <v>0.16500000000000001</v>
      </c>
      <c r="F45" s="104">
        <f>C45*'2.FoodPricesAndComposition'!H28</f>
        <v>0</v>
      </c>
      <c r="G45" s="104">
        <f>C45*'2.FoodPricesAndComposition'!I28</f>
        <v>0</v>
      </c>
      <c r="H45" s="104">
        <f>C45*'2.FoodPricesAndComposition'!J28</f>
        <v>0</v>
      </c>
      <c r="I45" s="104">
        <f>C45*'2.FoodPricesAndComposition'!K28</f>
        <v>0</v>
      </c>
      <c r="J45" s="104">
        <f>C45*'2.FoodPricesAndComposition'!L28</f>
        <v>0</v>
      </c>
      <c r="K45" s="104">
        <f>C45*'2.FoodPricesAndComposition'!M28</f>
        <v>0</v>
      </c>
      <c r="L45" s="104">
        <f>C45*'2.FoodPricesAndComposition'!N28</f>
        <v>0</v>
      </c>
      <c r="M45" s="104">
        <f>C45*'2.FoodPricesAndComposition'!O28</f>
        <v>0</v>
      </c>
      <c r="N45" s="104">
        <f>C45*'2.FoodPricesAndComposition'!P28</f>
        <v>0</v>
      </c>
      <c r="O45" s="104">
        <f>C45*'2.FoodPricesAndComposition'!Q28</f>
        <v>0</v>
      </c>
      <c r="P45" s="104">
        <f>C45*'2.FoodPricesAndComposition'!R28</f>
        <v>0</v>
      </c>
      <c r="Q45" s="104">
        <f>C45*'2.FoodPricesAndComposition'!S28</f>
        <v>0</v>
      </c>
      <c r="R45" s="104">
        <f>C45*'2.FoodPricesAndComposition'!T28</f>
        <v>0</v>
      </c>
      <c r="S45" s="104">
        <f>C45*'2.FoodPricesAndComposition'!U28</f>
        <v>0</v>
      </c>
      <c r="T45" s="104">
        <f>C45*'2.FoodPricesAndComposition'!V28</f>
        <v>0</v>
      </c>
      <c r="U45" s="104">
        <f>C45*'2.FoodPricesAndComposition'!W28</f>
        <v>0</v>
      </c>
      <c r="V45" s="104">
        <f>C45*'2.FoodPricesAndComposition'!X28</f>
        <v>0</v>
      </c>
      <c r="W45" s="104">
        <f>C45*'2.FoodPricesAndComposition'!Y28</f>
        <v>0</v>
      </c>
      <c r="X45" s="104">
        <f>C45*'2.FoodPricesAndComposition'!Z28</f>
        <v>0</v>
      </c>
      <c r="Y45" s="104">
        <f>C45*'2.FoodPricesAndComposition'!AA28</f>
        <v>0</v>
      </c>
      <c r="Z45" s="104">
        <f>C45*'2.FoodPricesAndComposition'!AB28</f>
        <v>0</v>
      </c>
      <c r="AA45" s="104">
        <f>C45*'2.FoodPricesAndComposition'!AC28</f>
        <v>0</v>
      </c>
      <c r="AB45" s="104">
        <f>C45*'2.FoodPricesAndComposition'!AD28</f>
        <v>0</v>
      </c>
      <c r="AC45">
        <v>24</v>
      </c>
    </row>
    <row r="46" spans="1:29" x14ac:dyDescent="0.25">
      <c r="A46" s="111" t="str">
        <f>'2.FoodPricesAndComposition'!A30</f>
        <v>Corn tortillas, soft, yellow, small, Mission Foods brand</v>
      </c>
      <c r="B46" s="97">
        <f>C46*'2.FoodPricesAndComposition'!F30</f>
        <v>0</v>
      </c>
      <c r="C46" s="146">
        <v>0</v>
      </c>
      <c r="D46" s="16" t="str">
        <f>'2.FoodPricesAndComposition'!D30</f>
        <v>3 tortillas</v>
      </c>
      <c r="E46" s="119">
        <f>'2.FoodPricesAndComposition'!F30</f>
        <v>0.37</v>
      </c>
      <c r="F46" s="104">
        <f>C46*'2.FoodPricesAndComposition'!H30</f>
        <v>0</v>
      </c>
      <c r="G46" s="104">
        <f>C46*'2.FoodPricesAndComposition'!I30</f>
        <v>0</v>
      </c>
      <c r="H46" s="104">
        <f>C46*'2.FoodPricesAndComposition'!J30</f>
        <v>0</v>
      </c>
      <c r="I46" s="104">
        <f>C46*'2.FoodPricesAndComposition'!K30</f>
        <v>0</v>
      </c>
      <c r="J46" s="104">
        <f>C46*'2.FoodPricesAndComposition'!L30</f>
        <v>0</v>
      </c>
      <c r="K46" s="104">
        <f>C46*'2.FoodPricesAndComposition'!M30</f>
        <v>0</v>
      </c>
      <c r="L46" s="104">
        <f>C46*'2.FoodPricesAndComposition'!N30</f>
        <v>0</v>
      </c>
      <c r="M46" s="104">
        <f>C46*'2.FoodPricesAndComposition'!O30</f>
        <v>0</v>
      </c>
      <c r="N46" s="104">
        <f>C46*'2.FoodPricesAndComposition'!P30</f>
        <v>0</v>
      </c>
      <c r="O46" s="104">
        <f>C46*'2.FoodPricesAndComposition'!Q30</f>
        <v>0</v>
      </c>
      <c r="P46" s="104">
        <f>C46*'2.FoodPricesAndComposition'!R30</f>
        <v>0</v>
      </c>
      <c r="Q46" s="104">
        <f>C46*'2.FoodPricesAndComposition'!S30</f>
        <v>0</v>
      </c>
      <c r="R46" s="104">
        <f>C46*'2.FoodPricesAndComposition'!T30</f>
        <v>0</v>
      </c>
      <c r="S46" s="104">
        <f>C46*'2.FoodPricesAndComposition'!U30</f>
        <v>0</v>
      </c>
      <c r="T46" s="104">
        <f>C46*'2.FoodPricesAndComposition'!V30</f>
        <v>0</v>
      </c>
      <c r="U46" s="104">
        <f>C46*'2.FoodPricesAndComposition'!W30</f>
        <v>0</v>
      </c>
      <c r="V46" s="104">
        <f>C46*'2.FoodPricesAndComposition'!X30</f>
        <v>0</v>
      </c>
      <c r="W46" s="104">
        <f>C46*'2.FoodPricesAndComposition'!Y30</f>
        <v>0</v>
      </c>
      <c r="X46" s="104">
        <f>C46*'2.FoodPricesAndComposition'!Z30</f>
        <v>0</v>
      </c>
      <c r="Y46" s="104">
        <f>C46*'2.FoodPricesAndComposition'!AA30</f>
        <v>0</v>
      </c>
      <c r="Z46" s="104">
        <f>C46*'2.FoodPricesAndComposition'!AB30</f>
        <v>0</v>
      </c>
      <c r="AA46" s="104">
        <f>C46*'2.FoodPricesAndComposition'!AC30</f>
        <v>0</v>
      </c>
      <c r="AB46" s="104">
        <f>C46*'2.FoodPricesAndComposition'!AD30</f>
        <v>0</v>
      </c>
      <c r="AC46">
        <v>26</v>
      </c>
    </row>
    <row r="47" spans="1:29" x14ac:dyDescent="0.25">
      <c r="A47" s="111" t="str">
        <f>'2.FoodPricesAndComposition'!A31</f>
        <v>Egg noodles, wide, Stop &amp; Shop brand</v>
      </c>
      <c r="B47" s="97">
        <f>C47*'2.FoodPricesAndComposition'!F31</f>
        <v>0</v>
      </c>
      <c r="C47" s="146">
        <v>0</v>
      </c>
      <c r="D47" s="16" t="str">
        <f>'2.FoodPricesAndComposition'!D31</f>
        <v>1 cup dry</v>
      </c>
      <c r="E47" s="119">
        <f>'2.FoodPricesAndComposition'!F31</f>
        <v>0.42</v>
      </c>
      <c r="F47" s="104">
        <f>C47*'2.FoodPricesAndComposition'!H31</f>
        <v>0</v>
      </c>
      <c r="G47" s="104">
        <f>C47*'2.FoodPricesAndComposition'!I31</f>
        <v>0</v>
      </c>
      <c r="H47" s="104">
        <f>C47*'2.FoodPricesAndComposition'!J31</f>
        <v>0</v>
      </c>
      <c r="I47" s="104">
        <f>C47*'2.FoodPricesAndComposition'!K31</f>
        <v>0</v>
      </c>
      <c r="J47" s="104">
        <f>C47*'2.FoodPricesAndComposition'!L31</f>
        <v>0</v>
      </c>
      <c r="K47" s="104">
        <f>C47*'2.FoodPricesAndComposition'!M31</f>
        <v>0</v>
      </c>
      <c r="L47" s="104">
        <f>C47*'2.FoodPricesAndComposition'!N31</f>
        <v>0</v>
      </c>
      <c r="M47" s="104">
        <f>C47*'2.FoodPricesAndComposition'!O31</f>
        <v>0</v>
      </c>
      <c r="N47" s="104">
        <f>C47*'2.FoodPricesAndComposition'!P31</f>
        <v>0</v>
      </c>
      <c r="O47" s="104">
        <f>C47*'2.FoodPricesAndComposition'!Q31</f>
        <v>0</v>
      </c>
      <c r="P47" s="104">
        <f>C47*'2.FoodPricesAndComposition'!R31</f>
        <v>0</v>
      </c>
      <c r="Q47" s="104">
        <f>C47*'2.FoodPricesAndComposition'!S31</f>
        <v>0</v>
      </c>
      <c r="R47" s="104">
        <f>C47*'2.FoodPricesAndComposition'!T31</f>
        <v>0</v>
      </c>
      <c r="S47" s="104">
        <f>C47*'2.FoodPricesAndComposition'!U31</f>
        <v>0</v>
      </c>
      <c r="T47" s="104">
        <f>C47*'2.FoodPricesAndComposition'!V31</f>
        <v>0</v>
      </c>
      <c r="U47" s="104">
        <f>C47*'2.FoodPricesAndComposition'!W31</f>
        <v>0</v>
      </c>
      <c r="V47" s="104">
        <f>C47*'2.FoodPricesAndComposition'!X31</f>
        <v>0</v>
      </c>
      <c r="W47" s="104">
        <f>C47*'2.FoodPricesAndComposition'!Y31</f>
        <v>0</v>
      </c>
      <c r="X47" s="104">
        <f>C47*'2.FoodPricesAndComposition'!Z31</f>
        <v>0</v>
      </c>
      <c r="Y47" s="104">
        <f>C47*'2.FoodPricesAndComposition'!AA31</f>
        <v>0</v>
      </c>
      <c r="Z47" s="104">
        <f>C47*'2.FoodPricesAndComposition'!AB31</f>
        <v>0</v>
      </c>
      <c r="AA47" s="104">
        <f>C47*'2.FoodPricesAndComposition'!AC31</f>
        <v>0</v>
      </c>
      <c r="AB47" s="104">
        <f>C47*'2.FoodPricesAndComposition'!AD31</f>
        <v>0</v>
      </c>
      <c r="AC47">
        <v>27</v>
      </c>
    </row>
    <row r="48" spans="1:29" x14ac:dyDescent="0.25">
      <c r="A48" s="111" t="str">
        <f>'2.FoodPricesAndComposition'!A32</f>
        <v>Oats, old fashioned, Stop &amp; Shop brand</v>
      </c>
      <c r="B48" s="97">
        <f>C48*'2.FoodPricesAndComposition'!F32</f>
        <v>0</v>
      </c>
      <c r="C48" s="146">
        <v>0</v>
      </c>
      <c r="D48" s="16" t="str">
        <f>'2.FoodPricesAndComposition'!D32</f>
        <v xml:space="preserve">0.5 cup </v>
      </c>
      <c r="E48" s="119">
        <f>'2.FoodPricesAndComposition'!F32</f>
        <v>0.25</v>
      </c>
      <c r="F48" s="104">
        <f>C48*'2.FoodPricesAndComposition'!H32</f>
        <v>0</v>
      </c>
      <c r="G48" s="104">
        <f>C48*'2.FoodPricesAndComposition'!I32</f>
        <v>0</v>
      </c>
      <c r="H48" s="104">
        <f>C48*'2.FoodPricesAndComposition'!J32</f>
        <v>0</v>
      </c>
      <c r="I48" s="104">
        <f>C48*'2.FoodPricesAndComposition'!K32</f>
        <v>0</v>
      </c>
      <c r="J48" s="104">
        <f>C48*'2.FoodPricesAndComposition'!L32</f>
        <v>0</v>
      </c>
      <c r="K48" s="104">
        <f>C48*'2.FoodPricesAndComposition'!M32</f>
        <v>0</v>
      </c>
      <c r="L48" s="104">
        <f>C48*'2.FoodPricesAndComposition'!N32</f>
        <v>0</v>
      </c>
      <c r="M48" s="104">
        <f>C48*'2.FoodPricesAndComposition'!O32</f>
        <v>0</v>
      </c>
      <c r="N48" s="104">
        <f>C48*'2.FoodPricesAndComposition'!P32</f>
        <v>0</v>
      </c>
      <c r="O48" s="104">
        <f>C48*'2.FoodPricesAndComposition'!Q32</f>
        <v>0</v>
      </c>
      <c r="P48" s="104">
        <f>C48*'2.FoodPricesAndComposition'!R32</f>
        <v>0</v>
      </c>
      <c r="Q48" s="104">
        <f>C48*'2.FoodPricesAndComposition'!S32</f>
        <v>0</v>
      </c>
      <c r="R48" s="104">
        <f>C48*'2.FoodPricesAndComposition'!T32</f>
        <v>0</v>
      </c>
      <c r="S48" s="104">
        <f>C48*'2.FoodPricesAndComposition'!U32</f>
        <v>0</v>
      </c>
      <c r="T48" s="104">
        <f>C48*'2.FoodPricesAndComposition'!V32</f>
        <v>0</v>
      </c>
      <c r="U48" s="104">
        <f>C48*'2.FoodPricesAndComposition'!W32</f>
        <v>0</v>
      </c>
      <c r="V48" s="104">
        <f>C48*'2.FoodPricesAndComposition'!X32</f>
        <v>0</v>
      </c>
      <c r="W48" s="104">
        <f>C48*'2.FoodPricesAndComposition'!Y32</f>
        <v>0</v>
      </c>
      <c r="X48" s="104">
        <f>C48*'2.FoodPricesAndComposition'!Z32</f>
        <v>0</v>
      </c>
      <c r="Y48" s="104">
        <f>C48*'2.FoodPricesAndComposition'!AA32</f>
        <v>0</v>
      </c>
      <c r="Z48" s="104">
        <f>C48*'2.FoodPricesAndComposition'!AB32</f>
        <v>0</v>
      </c>
      <c r="AA48" s="104">
        <f>C48*'2.FoodPricesAndComposition'!AC32</f>
        <v>0</v>
      </c>
      <c r="AB48" s="104">
        <f>C48*'2.FoodPricesAndComposition'!AD32</f>
        <v>0</v>
      </c>
      <c r="AC48">
        <v>28</v>
      </c>
    </row>
    <row r="49" spans="1:29" ht="17.100000000000001" customHeight="1" x14ac:dyDescent="0.25">
      <c r="A49" s="111" t="str">
        <f>'2.FoodPricesAndComposition'!A34</f>
        <v>Pasta rotini, whole grain, Barilla brand</v>
      </c>
      <c r="B49" s="97">
        <f>C49*'2.FoodPricesAndComposition'!F34</f>
        <v>0</v>
      </c>
      <c r="C49" s="146">
        <v>0</v>
      </c>
      <c r="D49" s="16" t="str">
        <f>'2.FoodPricesAndComposition'!D34</f>
        <v>2 oz</v>
      </c>
      <c r="E49" s="119">
        <f>'2.FoodPricesAndComposition'!F34</f>
        <v>0.27</v>
      </c>
      <c r="F49" s="104">
        <f>C49*'2.FoodPricesAndComposition'!H34</f>
        <v>0</v>
      </c>
      <c r="G49" s="104">
        <f>C49*'2.FoodPricesAndComposition'!I34</f>
        <v>0</v>
      </c>
      <c r="H49" s="104">
        <f>C49*'2.FoodPricesAndComposition'!J34</f>
        <v>0</v>
      </c>
      <c r="I49" s="104">
        <f>C49*'2.FoodPricesAndComposition'!K34</f>
        <v>0</v>
      </c>
      <c r="J49" s="104">
        <f>C49*'2.FoodPricesAndComposition'!L34</f>
        <v>0</v>
      </c>
      <c r="K49" s="104">
        <f>C49*'2.FoodPricesAndComposition'!M34</f>
        <v>0</v>
      </c>
      <c r="L49" s="104">
        <f>C49*'2.FoodPricesAndComposition'!N34</f>
        <v>0</v>
      </c>
      <c r="M49" s="104">
        <f>C49*'2.FoodPricesAndComposition'!O34</f>
        <v>0</v>
      </c>
      <c r="N49" s="104">
        <f>C49*'2.FoodPricesAndComposition'!P34</f>
        <v>0</v>
      </c>
      <c r="O49" s="104">
        <f>C49*'2.FoodPricesAndComposition'!Q34</f>
        <v>0</v>
      </c>
      <c r="P49" s="104">
        <f>C49*'2.FoodPricesAndComposition'!R34</f>
        <v>0</v>
      </c>
      <c r="Q49" s="104">
        <f>C49*'2.FoodPricesAndComposition'!S34</f>
        <v>0</v>
      </c>
      <c r="R49" s="104">
        <f>C49*'2.FoodPricesAndComposition'!T34</f>
        <v>0</v>
      </c>
      <c r="S49" s="104">
        <f>C49*'2.FoodPricesAndComposition'!U34</f>
        <v>0</v>
      </c>
      <c r="T49" s="104">
        <f>C49*'2.FoodPricesAndComposition'!V34</f>
        <v>0</v>
      </c>
      <c r="U49" s="104">
        <f>C49*'2.FoodPricesAndComposition'!W34</f>
        <v>0</v>
      </c>
      <c r="V49" s="104">
        <f>C49*'2.FoodPricesAndComposition'!X34</f>
        <v>0</v>
      </c>
      <c r="W49" s="104">
        <f>C49*'2.FoodPricesAndComposition'!Y34</f>
        <v>0</v>
      </c>
      <c r="X49" s="104">
        <f>C49*'2.FoodPricesAndComposition'!Z34</f>
        <v>0</v>
      </c>
      <c r="Y49" s="104">
        <f>C49*'2.FoodPricesAndComposition'!AA34</f>
        <v>0</v>
      </c>
      <c r="Z49" s="104">
        <f>C49*'2.FoodPricesAndComposition'!AB34</f>
        <v>0</v>
      </c>
      <c r="AA49" s="104">
        <f>C49*'2.FoodPricesAndComposition'!AC34</f>
        <v>0</v>
      </c>
      <c r="AB49" s="104">
        <f>C49*'2.FoodPricesAndComposition'!AD34</f>
        <v>0</v>
      </c>
      <c r="AC49">
        <v>30</v>
      </c>
    </row>
    <row r="50" spans="1:29" x14ac:dyDescent="0.25">
      <c r="A50" s="111" t="str">
        <f>'2.FoodPricesAndComposition'!A35</f>
        <v>Potatoes, russet</v>
      </c>
      <c r="B50" s="97">
        <f>C50*'2.FoodPricesAndComposition'!F35</f>
        <v>0</v>
      </c>
      <c r="C50" s="146">
        <v>0</v>
      </c>
      <c r="D50" s="16" t="str">
        <f>'2.FoodPricesAndComposition'!D35</f>
        <v xml:space="preserve">1 med </v>
      </c>
      <c r="E50" s="119">
        <f>'2.FoodPricesAndComposition'!F35</f>
        <v>0.23</v>
      </c>
      <c r="F50" s="104">
        <f>C50*'2.FoodPricesAndComposition'!H35</f>
        <v>0</v>
      </c>
      <c r="G50" s="104">
        <f>C50*'2.FoodPricesAndComposition'!I35</f>
        <v>0</v>
      </c>
      <c r="H50" s="104">
        <f>C50*'2.FoodPricesAndComposition'!J35</f>
        <v>0</v>
      </c>
      <c r="I50" s="104">
        <f>C50*'2.FoodPricesAndComposition'!K35</f>
        <v>0</v>
      </c>
      <c r="J50" s="104">
        <f>C50*'2.FoodPricesAndComposition'!L35</f>
        <v>0</v>
      </c>
      <c r="K50" s="104">
        <f>C50*'2.FoodPricesAndComposition'!M35</f>
        <v>0</v>
      </c>
      <c r="L50" s="104">
        <f>C50*'2.FoodPricesAndComposition'!N35</f>
        <v>0</v>
      </c>
      <c r="M50" s="104">
        <f>C50*'2.FoodPricesAndComposition'!O35</f>
        <v>0</v>
      </c>
      <c r="N50" s="104">
        <f>C50*'2.FoodPricesAndComposition'!P35</f>
        <v>0</v>
      </c>
      <c r="O50" s="104">
        <f>C50*'2.FoodPricesAndComposition'!Q35</f>
        <v>0</v>
      </c>
      <c r="P50" s="104">
        <f>C50*'2.FoodPricesAndComposition'!R35</f>
        <v>0</v>
      </c>
      <c r="Q50" s="104">
        <f>C50*'2.FoodPricesAndComposition'!S35</f>
        <v>0</v>
      </c>
      <c r="R50" s="104">
        <f>C50*'2.FoodPricesAndComposition'!T35</f>
        <v>0</v>
      </c>
      <c r="S50" s="104">
        <f>C50*'2.FoodPricesAndComposition'!U35</f>
        <v>0</v>
      </c>
      <c r="T50" s="104">
        <f>C50*'2.FoodPricesAndComposition'!V35</f>
        <v>0</v>
      </c>
      <c r="U50" s="104">
        <f>C50*'2.FoodPricesAndComposition'!W35</f>
        <v>0</v>
      </c>
      <c r="V50" s="104">
        <f>C50*'2.FoodPricesAndComposition'!X35</f>
        <v>0</v>
      </c>
      <c r="W50" s="104">
        <f>C50*'2.FoodPricesAndComposition'!Y35</f>
        <v>0</v>
      </c>
      <c r="X50" s="104">
        <f>C50*'2.FoodPricesAndComposition'!Z35</f>
        <v>0</v>
      </c>
      <c r="Y50" s="104">
        <f>C50*'2.FoodPricesAndComposition'!AA35</f>
        <v>0</v>
      </c>
      <c r="Z50" s="104">
        <f>C50*'2.FoodPricesAndComposition'!AB35</f>
        <v>0</v>
      </c>
      <c r="AA50" s="104">
        <f>C50*'2.FoodPricesAndComposition'!AC35</f>
        <v>0</v>
      </c>
      <c r="AB50" s="104">
        <f>C50*'2.FoodPricesAndComposition'!AD35</f>
        <v>0</v>
      </c>
      <c r="AC50">
        <v>31</v>
      </c>
    </row>
    <row r="51" spans="1:29" x14ac:dyDescent="0.25">
      <c r="A51" s="111" t="str">
        <f>'2.FoodPricesAndComposition'!A37</f>
        <v>Rice, brown, Stop &amp; Shop brand</v>
      </c>
      <c r="B51" s="97">
        <f>C51*'2.FoodPricesAndComposition'!F37</f>
        <v>0</v>
      </c>
      <c r="C51" s="146">
        <v>0</v>
      </c>
      <c r="D51" s="16" t="str">
        <f>'2.FoodPricesAndComposition'!D37</f>
        <v>0.25 cup</v>
      </c>
      <c r="E51" s="119">
        <f>'2.FoodPricesAndComposition'!F37</f>
        <v>0.19</v>
      </c>
      <c r="F51" s="104">
        <f>C51*'2.FoodPricesAndComposition'!H37</f>
        <v>0</v>
      </c>
      <c r="G51" s="104">
        <f>C51*'2.FoodPricesAndComposition'!I37</f>
        <v>0</v>
      </c>
      <c r="H51" s="104">
        <f>C51*'2.FoodPricesAndComposition'!J37</f>
        <v>0</v>
      </c>
      <c r="I51" s="104">
        <f>C51*'2.FoodPricesAndComposition'!K37</f>
        <v>0</v>
      </c>
      <c r="J51" s="104">
        <f>C51*'2.FoodPricesAndComposition'!L37</f>
        <v>0</v>
      </c>
      <c r="K51" s="104">
        <f>C51*'2.FoodPricesAndComposition'!M37</f>
        <v>0</v>
      </c>
      <c r="L51" s="104">
        <f>C51*'2.FoodPricesAndComposition'!N37</f>
        <v>0</v>
      </c>
      <c r="M51" s="104">
        <f>C51*'2.FoodPricesAndComposition'!O37</f>
        <v>0</v>
      </c>
      <c r="N51" s="104">
        <f>C51*'2.FoodPricesAndComposition'!P37</f>
        <v>0</v>
      </c>
      <c r="O51" s="104">
        <f>C51*'2.FoodPricesAndComposition'!Q37</f>
        <v>0</v>
      </c>
      <c r="P51" s="104">
        <f>C51*'2.FoodPricesAndComposition'!R37</f>
        <v>0</v>
      </c>
      <c r="Q51" s="104">
        <f>C51*'2.FoodPricesAndComposition'!S37</f>
        <v>0</v>
      </c>
      <c r="R51" s="104">
        <f>C51*'2.FoodPricesAndComposition'!T37</f>
        <v>0</v>
      </c>
      <c r="S51" s="104">
        <f>C51*'2.FoodPricesAndComposition'!U37</f>
        <v>0</v>
      </c>
      <c r="T51" s="104">
        <f>C51*'2.FoodPricesAndComposition'!V37</f>
        <v>0</v>
      </c>
      <c r="U51" s="104">
        <f>C51*'2.FoodPricesAndComposition'!W37</f>
        <v>0</v>
      </c>
      <c r="V51" s="104">
        <f>C51*'2.FoodPricesAndComposition'!X37</f>
        <v>0</v>
      </c>
      <c r="W51" s="104">
        <f>C51*'2.FoodPricesAndComposition'!Y37</f>
        <v>0</v>
      </c>
      <c r="X51" s="104">
        <f>C51*'2.FoodPricesAndComposition'!Z37</f>
        <v>0</v>
      </c>
      <c r="Y51" s="104">
        <f>C51*'2.FoodPricesAndComposition'!AA37</f>
        <v>0</v>
      </c>
      <c r="Z51" s="104">
        <f>C51*'2.FoodPricesAndComposition'!AB37</f>
        <v>0</v>
      </c>
      <c r="AA51" s="104">
        <f>C51*'2.FoodPricesAndComposition'!AC37</f>
        <v>0</v>
      </c>
      <c r="AB51" s="104">
        <f>C51*'2.FoodPricesAndComposition'!AD37</f>
        <v>0</v>
      </c>
      <c r="AC51">
        <v>33</v>
      </c>
    </row>
    <row r="52" spans="1:29" x14ac:dyDescent="0.25">
      <c r="A52" s="111" t="str">
        <f>'2.FoodPricesAndComposition'!A38</f>
        <v>Rice, white, long grain, enriched, Stop &amp; Shop brand</v>
      </c>
      <c r="B52" s="97">
        <f>C52*'2.FoodPricesAndComposition'!F38</f>
        <v>0</v>
      </c>
      <c r="C52" s="146">
        <v>0</v>
      </c>
      <c r="D52" s="16" t="str">
        <f>'2.FoodPricesAndComposition'!D38</f>
        <v>0.25 cup</v>
      </c>
      <c r="E52" s="119">
        <f>'2.FoodPricesAndComposition'!F38</f>
        <v>0.15</v>
      </c>
      <c r="F52" s="104">
        <f>C52*'2.FoodPricesAndComposition'!H38</f>
        <v>0</v>
      </c>
      <c r="G52" s="104">
        <f>C52*'2.FoodPricesAndComposition'!I38</f>
        <v>0</v>
      </c>
      <c r="H52" s="104">
        <f>C52*'2.FoodPricesAndComposition'!J38</f>
        <v>0</v>
      </c>
      <c r="I52" s="104">
        <f>C52*'2.FoodPricesAndComposition'!K38</f>
        <v>0</v>
      </c>
      <c r="J52" s="104">
        <f>C52*'2.FoodPricesAndComposition'!L38</f>
        <v>0</v>
      </c>
      <c r="K52" s="104">
        <f>C52*'2.FoodPricesAndComposition'!M38</f>
        <v>0</v>
      </c>
      <c r="L52" s="104">
        <f>C52*'2.FoodPricesAndComposition'!N38</f>
        <v>0</v>
      </c>
      <c r="M52" s="104">
        <f>C52*'2.FoodPricesAndComposition'!O38</f>
        <v>0</v>
      </c>
      <c r="N52" s="104">
        <f>C52*'2.FoodPricesAndComposition'!P38</f>
        <v>0</v>
      </c>
      <c r="O52" s="104">
        <f>C52*'2.FoodPricesAndComposition'!Q38</f>
        <v>0</v>
      </c>
      <c r="P52" s="104">
        <f>C52*'2.FoodPricesAndComposition'!R38</f>
        <v>0</v>
      </c>
      <c r="Q52" s="104">
        <f>C52*'2.FoodPricesAndComposition'!S38</f>
        <v>0</v>
      </c>
      <c r="R52" s="104">
        <f>C52*'2.FoodPricesAndComposition'!T38</f>
        <v>0</v>
      </c>
      <c r="S52" s="104">
        <f>C52*'2.FoodPricesAndComposition'!U38</f>
        <v>0</v>
      </c>
      <c r="T52" s="104">
        <f>C52*'2.FoodPricesAndComposition'!V38</f>
        <v>0</v>
      </c>
      <c r="U52" s="104">
        <f>C52*'2.FoodPricesAndComposition'!W38</f>
        <v>0</v>
      </c>
      <c r="V52" s="104">
        <f>C52*'2.FoodPricesAndComposition'!X38</f>
        <v>0</v>
      </c>
      <c r="W52" s="104">
        <f>C52*'2.FoodPricesAndComposition'!Y38</f>
        <v>0</v>
      </c>
      <c r="X52" s="104">
        <f>C52*'2.FoodPricesAndComposition'!Z38</f>
        <v>0</v>
      </c>
      <c r="Y52" s="104">
        <f>C52*'2.FoodPricesAndComposition'!AA38</f>
        <v>0</v>
      </c>
      <c r="Z52" s="104">
        <f>C52*'2.FoodPricesAndComposition'!AB38</f>
        <v>0</v>
      </c>
      <c r="AA52" s="104">
        <f>C52*'2.FoodPricesAndComposition'!AC38</f>
        <v>0</v>
      </c>
      <c r="AB52" s="104">
        <f>C52*'2.FoodPricesAndComposition'!AD38</f>
        <v>0</v>
      </c>
      <c r="AC52">
        <v>34</v>
      </c>
    </row>
    <row r="53" spans="1:29" x14ac:dyDescent="0.25">
      <c r="A53" s="100" t="str">
        <f>'2.FoodPricesAndComposition'!A39</f>
        <v>Nuts, beans, seeds and oils</v>
      </c>
      <c r="C53" s="147">
        <v>0</v>
      </c>
      <c r="D53" s="16"/>
      <c r="E53" s="119"/>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v>35</v>
      </c>
    </row>
    <row r="54" spans="1:29" ht="15" customHeight="1" x14ac:dyDescent="0.25">
      <c r="A54" s="111" t="str">
        <f>'2.FoodPricesAndComposition'!A40</f>
        <v>Almonds, whole, Stop &amp; Shop brand</v>
      </c>
      <c r="B54" s="97">
        <f>C54*'2.FoodPricesAndComposition'!F40</f>
        <v>0</v>
      </c>
      <c r="C54" s="146">
        <v>0</v>
      </c>
      <c r="D54" s="16" t="str">
        <f>'2.FoodPricesAndComposition'!D40</f>
        <v>25 pieces</v>
      </c>
      <c r="E54" s="119">
        <f>'2.FoodPricesAndComposition'!F40</f>
        <v>0.66</v>
      </c>
      <c r="F54" s="104">
        <f>C54*'2.FoodPricesAndComposition'!H40</f>
        <v>0</v>
      </c>
      <c r="G54" s="104">
        <f>C54*'2.FoodPricesAndComposition'!I40</f>
        <v>0</v>
      </c>
      <c r="H54" s="104">
        <f>C54*'2.FoodPricesAndComposition'!J40</f>
        <v>0</v>
      </c>
      <c r="I54" s="104">
        <f>C54*'2.FoodPricesAndComposition'!K40</f>
        <v>0</v>
      </c>
      <c r="J54" s="104">
        <f>C54*'2.FoodPricesAndComposition'!L40</f>
        <v>0</v>
      </c>
      <c r="K54" s="104">
        <f>C54*'2.FoodPricesAndComposition'!M40</f>
        <v>0</v>
      </c>
      <c r="L54" s="104">
        <f>C54*'2.FoodPricesAndComposition'!N40</f>
        <v>0</v>
      </c>
      <c r="M54" s="104">
        <f>C54*'2.FoodPricesAndComposition'!O40</f>
        <v>0</v>
      </c>
      <c r="N54" s="104">
        <f>C54*'2.FoodPricesAndComposition'!P40</f>
        <v>0</v>
      </c>
      <c r="O54" s="104">
        <f>C54*'2.FoodPricesAndComposition'!Q40</f>
        <v>0</v>
      </c>
      <c r="P54" s="104">
        <f>C54*'2.FoodPricesAndComposition'!R40</f>
        <v>0</v>
      </c>
      <c r="Q54" s="104">
        <f>C54*'2.FoodPricesAndComposition'!S40</f>
        <v>0</v>
      </c>
      <c r="R54" s="104">
        <f>C54*'2.FoodPricesAndComposition'!T40</f>
        <v>0</v>
      </c>
      <c r="S54" s="104">
        <f>C54*'2.FoodPricesAndComposition'!U40</f>
        <v>0</v>
      </c>
      <c r="T54" s="104">
        <f>C54*'2.FoodPricesAndComposition'!V40</f>
        <v>0</v>
      </c>
      <c r="U54" s="104">
        <f>C54*'2.FoodPricesAndComposition'!W40</f>
        <v>0</v>
      </c>
      <c r="V54" s="104">
        <f>C54*'2.FoodPricesAndComposition'!X40</f>
        <v>0</v>
      </c>
      <c r="W54" s="104">
        <f>C54*'2.FoodPricesAndComposition'!Y40</f>
        <v>0</v>
      </c>
      <c r="X54" s="104">
        <f>C54*'2.FoodPricesAndComposition'!Z40</f>
        <v>0</v>
      </c>
      <c r="Y54" s="104">
        <f>C54*'2.FoodPricesAndComposition'!AA40</f>
        <v>0</v>
      </c>
      <c r="Z54" s="104">
        <f>C54*'2.FoodPricesAndComposition'!AB40</f>
        <v>0</v>
      </c>
      <c r="AA54" s="104">
        <f>C54*'2.FoodPricesAndComposition'!AC40</f>
        <v>0</v>
      </c>
      <c r="AB54" s="104">
        <f>C54*'2.FoodPricesAndComposition'!AD40</f>
        <v>0</v>
      </c>
      <c r="AC54">
        <v>36</v>
      </c>
    </row>
    <row r="55" spans="1:29" x14ac:dyDescent="0.25">
      <c r="A55" s="111" t="str">
        <f>'2.FoodPricesAndComposition'!A41</f>
        <v>Cashews, whole, Stop &amp; Shop brand</v>
      </c>
      <c r="B55" s="97">
        <f>C55*'2.FoodPricesAndComposition'!F41</f>
        <v>0</v>
      </c>
      <c r="C55" s="146">
        <v>0</v>
      </c>
      <c r="D55" s="16" t="str">
        <f>'2.FoodPricesAndComposition'!D41</f>
        <v>3 tbsp</v>
      </c>
      <c r="E55" s="119">
        <f>'2.FoodPricesAndComposition'!F41</f>
        <v>0.69</v>
      </c>
      <c r="F55" s="104">
        <f>C55*'2.FoodPricesAndComposition'!H41</f>
        <v>0</v>
      </c>
      <c r="G55" s="104">
        <f>C55*'2.FoodPricesAndComposition'!I41</f>
        <v>0</v>
      </c>
      <c r="H55" s="104">
        <f>C55*'2.FoodPricesAndComposition'!J41</f>
        <v>0</v>
      </c>
      <c r="I55" s="104">
        <f>C55*'2.FoodPricesAndComposition'!K41</f>
        <v>0</v>
      </c>
      <c r="J55" s="104">
        <f>C55*'2.FoodPricesAndComposition'!L41</f>
        <v>0</v>
      </c>
      <c r="K55" s="104">
        <f>C55*'2.FoodPricesAndComposition'!M41</f>
        <v>0</v>
      </c>
      <c r="L55" s="104">
        <f>C55*'2.FoodPricesAndComposition'!N41</f>
        <v>0</v>
      </c>
      <c r="M55" s="104">
        <f>C55*'2.FoodPricesAndComposition'!O41</f>
        <v>0</v>
      </c>
      <c r="N55" s="104">
        <f>C55*'2.FoodPricesAndComposition'!P41</f>
        <v>0</v>
      </c>
      <c r="O55" s="104">
        <f>C55*'2.FoodPricesAndComposition'!Q41</f>
        <v>0</v>
      </c>
      <c r="P55" s="104">
        <f>C55*'2.FoodPricesAndComposition'!R41</f>
        <v>0</v>
      </c>
      <c r="Q55" s="104">
        <f>C55*'2.FoodPricesAndComposition'!S41</f>
        <v>0</v>
      </c>
      <c r="R55" s="104">
        <f>C55*'2.FoodPricesAndComposition'!T41</f>
        <v>0</v>
      </c>
      <c r="S55" s="104">
        <f>C55*'2.FoodPricesAndComposition'!U41</f>
        <v>0</v>
      </c>
      <c r="T55" s="104">
        <f>C55*'2.FoodPricesAndComposition'!V41</f>
        <v>0</v>
      </c>
      <c r="U55" s="104">
        <f>C55*'2.FoodPricesAndComposition'!W41</f>
        <v>0</v>
      </c>
      <c r="V55" s="104">
        <f>C55*'2.FoodPricesAndComposition'!X41</f>
        <v>0</v>
      </c>
      <c r="W55" s="104">
        <f>C55*'2.FoodPricesAndComposition'!Y41</f>
        <v>0</v>
      </c>
      <c r="X55" s="104">
        <f>C55*'2.FoodPricesAndComposition'!Z41</f>
        <v>0</v>
      </c>
      <c r="Y55" s="104">
        <f>C55*'2.FoodPricesAndComposition'!AA41</f>
        <v>0</v>
      </c>
      <c r="Z55" s="104">
        <f>C55*'2.FoodPricesAndComposition'!AB41</f>
        <v>0</v>
      </c>
      <c r="AA55" s="104">
        <f>C55*'2.FoodPricesAndComposition'!AC41</f>
        <v>0</v>
      </c>
      <c r="AB55" s="104">
        <f>C55*'2.FoodPricesAndComposition'!AD41</f>
        <v>0</v>
      </c>
      <c r="AC55">
        <v>37</v>
      </c>
    </row>
    <row r="56" spans="1:29" x14ac:dyDescent="0.25">
      <c r="A56" s="111" t="str">
        <f>'2.FoodPricesAndComposition'!A42</f>
        <v xml:space="preserve">Walnuts, diced, Diamonds of California brand </v>
      </c>
      <c r="B56" s="97">
        <f>C56*'2.FoodPricesAndComposition'!F42</f>
        <v>0</v>
      </c>
      <c r="C56" s="146">
        <v>0</v>
      </c>
      <c r="D56" s="16" t="str">
        <f>'2.FoodPricesAndComposition'!D42</f>
        <v>0.25 cup</v>
      </c>
      <c r="E56" s="119">
        <f>'2.FoodPricesAndComposition'!F42</f>
        <v>0.67</v>
      </c>
      <c r="F56" s="104">
        <f>C56*'2.FoodPricesAndComposition'!H42</f>
        <v>0</v>
      </c>
      <c r="G56" s="104">
        <f>C56*'2.FoodPricesAndComposition'!I42</f>
        <v>0</v>
      </c>
      <c r="H56" s="104">
        <f>C56*'2.FoodPricesAndComposition'!J42</f>
        <v>0</v>
      </c>
      <c r="I56" s="104">
        <f>C56*'2.FoodPricesAndComposition'!K42</f>
        <v>0</v>
      </c>
      <c r="J56" s="104">
        <f>C56*'2.FoodPricesAndComposition'!L42</f>
        <v>0</v>
      </c>
      <c r="K56" s="104">
        <f>C56*'2.FoodPricesAndComposition'!M42</f>
        <v>0</v>
      </c>
      <c r="L56" s="104">
        <f>C56*'2.FoodPricesAndComposition'!N42</f>
        <v>0</v>
      </c>
      <c r="M56" s="104">
        <f>C56*'2.FoodPricesAndComposition'!O42</f>
        <v>0</v>
      </c>
      <c r="N56" s="104">
        <f>C56*'2.FoodPricesAndComposition'!P42</f>
        <v>0</v>
      </c>
      <c r="O56" s="104">
        <f>C56*'2.FoodPricesAndComposition'!Q42</f>
        <v>0</v>
      </c>
      <c r="P56" s="104">
        <f>C56*'2.FoodPricesAndComposition'!R42</f>
        <v>0</v>
      </c>
      <c r="Q56" s="104">
        <f>C56*'2.FoodPricesAndComposition'!S42</f>
        <v>0</v>
      </c>
      <c r="R56" s="104">
        <f>C56*'2.FoodPricesAndComposition'!T42</f>
        <v>0</v>
      </c>
      <c r="S56" s="104">
        <f>C56*'2.FoodPricesAndComposition'!U42</f>
        <v>0</v>
      </c>
      <c r="T56" s="104">
        <f>C56*'2.FoodPricesAndComposition'!V42</f>
        <v>0</v>
      </c>
      <c r="U56" s="104">
        <f>C56*'2.FoodPricesAndComposition'!W42</f>
        <v>0</v>
      </c>
      <c r="V56" s="104">
        <f>C56*'2.FoodPricesAndComposition'!X42</f>
        <v>0</v>
      </c>
      <c r="W56" s="104">
        <f>C56*'2.FoodPricesAndComposition'!Y42</f>
        <v>0</v>
      </c>
      <c r="X56" s="104">
        <f>C56*'2.FoodPricesAndComposition'!Z42</f>
        <v>0</v>
      </c>
      <c r="Y56" s="104">
        <f>C56*'2.FoodPricesAndComposition'!AA42</f>
        <v>0</v>
      </c>
      <c r="Z56" s="104">
        <f>C56*'2.FoodPricesAndComposition'!AB42</f>
        <v>0</v>
      </c>
      <c r="AA56" s="104">
        <f>C56*'2.FoodPricesAndComposition'!AC42</f>
        <v>0</v>
      </c>
      <c r="AB56" s="104">
        <f>C56*'2.FoodPricesAndComposition'!AD42</f>
        <v>0</v>
      </c>
      <c r="AC56">
        <v>38</v>
      </c>
    </row>
    <row r="57" spans="1:29" x14ac:dyDescent="0.25">
      <c r="A57" s="111" t="str">
        <f>'2.FoodPricesAndComposition'!A43</f>
        <v>Beans, black, dried, Goya Foods brand</v>
      </c>
      <c r="B57" s="97">
        <f>C57*'2.FoodPricesAndComposition'!F43</f>
        <v>0</v>
      </c>
      <c r="C57" s="146">
        <v>0</v>
      </c>
      <c r="D57" s="16" t="str">
        <f>'2.FoodPricesAndComposition'!D43</f>
        <v>0.25 cup</v>
      </c>
      <c r="E57" s="119">
        <f>'2.FoodPricesAndComposition'!F43</f>
        <v>0.2</v>
      </c>
      <c r="F57" s="104">
        <f>C57*'2.FoodPricesAndComposition'!H43</f>
        <v>0</v>
      </c>
      <c r="G57" s="104">
        <f>C57*'2.FoodPricesAndComposition'!I43</f>
        <v>0</v>
      </c>
      <c r="H57" s="104">
        <f>C57*'2.FoodPricesAndComposition'!J43</f>
        <v>0</v>
      </c>
      <c r="I57" s="104">
        <f>C57*'2.FoodPricesAndComposition'!K43</f>
        <v>0</v>
      </c>
      <c r="J57" s="104">
        <f>C57*'2.FoodPricesAndComposition'!L43</f>
        <v>0</v>
      </c>
      <c r="K57" s="104">
        <f>C57*'2.FoodPricesAndComposition'!M43</f>
        <v>0</v>
      </c>
      <c r="L57" s="104">
        <f>C57*'2.FoodPricesAndComposition'!N43</f>
        <v>0</v>
      </c>
      <c r="M57" s="104">
        <f>C57*'2.FoodPricesAndComposition'!O43</f>
        <v>0</v>
      </c>
      <c r="N57" s="104">
        <f>C57*'2.FoodPricesAndComposition'!P43</f>
        <v>0</v>
      </c>
      <c r="O57" s="104">
        <f>C57*'2.FoodPricesAndComposition'!Q43</f>
        <v>0</v>
      </c>
      <c r="P57" s="104">
        <f>C57*'2.FoodPricesAndComposition'!R43</f>
        <v>0</v>
      </c>
      <c r="Q57" s="104">
        <f>C57*'2.FoodPricesAndComposition'!S43</f>
        <v>0</v>
      </c>
      <c r="R57" s="104">
        <f>C57*'2.FoodPricesAndComposition'!T43</f>
        <v>0</v>
      </c>
      <c r="S57" s="104">
        <f>C57*'2.FoodPricesAndComposition'!U43</f>
        <v>0</v>
      </c>
      <c r="T57" s="104">
        <f>C57*'2.FoodPricesAndComposition'!V43</f>
        <v>0</v>
      </c>
      <c r="U57" s="104">
        <f>C57*'2.FoodPricesAndComposition'!W43</f>
        <v>0</v>
      </c>
      <c r="V57" s="104">
        <f>C57*'2.FoodPricesAndComposition'!X43</f>
        <v>0</v>
      </c>
      <c r="W57" s="104">
        <f>C57*'2.FoodPricesAndComposition'!Y43</f>
        <v>0</v>
      </c>
      <c r="X57" s="104">
        <f>C57*'2.FoodPricesAndComposition'!Z43</f>
        <v>0</v>
      </c>
      <c r="Y57" s="104">
        <f>C57*'2.FoodPricesAndComposition'!AA43</f>
        <v>0</v>
      </c>
      <c r="Z57" s="104">
        <f>C57*'2.FoodPricesAndComposition'!AB43</f>
        <v>0</v>
      </c>
      <c r="AA57" s="104">
        <f>C57*'2.FoodPricesAndComposition'!AC43</f>
        <v>0</v>
      </c>
      <c r="AB57" s="104">
        <f>C57*'2.FoodPricesAndComposition'!AD43</f>
        <v>0</v>
      </c>
      <c r="AC57">
        <v>39</v>
      </c>
    </row>
    <row r="58" spans="1:29" x14ac:dyDescent="0.25">
      <c r="A58" s="111" t="str">
        <f>'2.FoodPricesAndComposition'!A44</f>
        <v>Beans, black, canned, Goya Foods brand</v>
      </c>
      <c r="B58" s="97">
        <f>C58*'2.FoodPricesAndComposition'!F44</f>
        <v>0</v>
      </c>
      <c r="C58" s="146">
        <v>0</v>
      </c>
      <c r="D58" s="16" t="str">
        <f>'2.FoodPricesAndComposition'!D44</f>
        <v>0.5 cup</v>
      </c>
      <c r="E58" s="119">
        <f>'2.FoodPricesAndComposition'!F44</f>
        <v>0.36</v>
      </c>
      <c r="F58" s="104">
        <f>C58*'2.FoodPricesAndComposition'!H44</f>
        <v>0</v>
      </c>
      <c r="G58" s="104">
        <f>C58*'2.FoodPricesAndComposition'!I44</f>
        <v>0</v>
      </c>
      <c r="H58" s="104">
        <f>C58*'2.FoodPricesAndComposition'!J44</f>
        <v>0</v>
      </c>
      <c r="I58" s="104">
        <f>C58*'2.FoodPricesAndComposition'!K44</f>
        <v>0</v>
      </c>
      <c r="J58" s="104">
        <f>C58*'2.FoodPricesAndComposition'!L44</f>
        <v>0</v>
      </c>
      <c r="K58" s="104">
        <f>C58*'2.FoodPricesAndComposition'!M44</f>
        <v>0</v>
      </c>
      <c r="L58" s="104">
        <f>C58*'2.FoodPricesAndComposition'!N44</f>
        <v>0</v>
      </c>
      <c r="M58" s="104">
        <f>C58*'2.FoodPricesAndComposition'!O44</f>
        <v>0</v>
      </c>
      <c r="N58" s="104">
        <f>C58*'2.FoodPricesAndComposition'!P44</f>
        <v>0</v>
      </c>
      <c r="O58" s="104">
        <f>C58*'2.FoodPricesAndComposition'!Q44</f>
        <v>0</v>
      </c>
      <c r="P58" s="104">
        <f>C58*'2.FoodPricesAndComposition'!R44</f>
        <v>0</v>
      </c>
      <c r="Q58" s="104">
        <f>C58*'2.FoodPricesAndComposition'!S44</f>
        <v>0</v>
      </c>
      <c r="R58" s="104">
        <f>C58*'2.FoodPricesAndComposition'!T44</f>
        <v>0</v>
      </c>
      <c r="S58" s="104">
        <f>C58*'2.FoodPricesAndComposition'!U44</f>
        <v>0</v>
      </c>
      <c r="T58" s="104">
        <f>C58*'2.FoodPricesAndComposition'!V44</f>
        <v>0</v>
      </c>
      <c r="U58" s="104">
        <f>C58*'2.FoodPricesAndComposition'!W44</f>
        <v>0</v>
      </c>
      <c r="V58" s="104">
        <f>C58*'2.FoodPricesAndComposition'!X44</f>
        <v>0</v>
      </c>
      <c r="W58" s="104">
        <f>C58*'2.FoodPricesAndComposition'!Y44</f>
        <v>0</v>
      </c>
      <c r="X58" s="104">
        <f>C58*'2.FoodPricesAndComposition'!Z44</f>
        <v>0</v>
      </c>
      <c r="Y58" s="104">
        <f>C58*'2.FoodPricesAndComposition'!AA44</f>
        <v>0</v>
      </c>
      <c r="Z58" s="104">
        <f>C58*'2.FoodPricesAndComposition'!AB44</f>
        <v>0</v>
      </c>
      <c r="AA58" s="104">
        <f>C58*'2.FoodPricesAndComposition'!AC44</f>
        <v>0</v>
      </c>
      <c r="AB58" s="104">
        <f>C58*'2.FoodPricesAndComposition'!AD44</f>
        <v>0</v>
      </c>
      <c r="AC58">
        <v>40</v>
      </c>
    </row>
    <row r="59" spans="1:29" x14ac:dyDescent="0.25">
      <c r="A59" s="111" t="str">
        <f>'2.FoodPricesAndComposition'!A45</f>
        <v>Beans, black, refried, Ducal brand</v>
      </c>
      <c r="B59" s="97">
        <f>C59*'2.FoodPricesAndComposition'!F45</f>
        <v>0</v>
      </c>
      <c r="C59" s="146">
        <v>0</v>
      </c>
      <c r="D59" s="16" t="str">
        <f>'2.FoodPricesAndComposition'!D45</f>
        <v>0.5 cup</v>
      </c>
      <c r="E59" s="119">
        <f>'2.FoodPricesAndComposition'!F45</f>
        <v>0.83</v>
      </c>
      <c r="F59" s="104">
        <f>C59*'2.FoodPricesAndComposition'!H45</f>
        <v>0</v>
      </c>
      <c r="G59" s="104">
        <f>C59*'2.FoodPricesAndComposition'!I45</f>
        <v>0</v>
      </c>
      <c r="H59" s="104">
        <f>C59*'2.FoodPricesAndComposition'!J45</f>
        <v>0</v>
      </c>
      <c r="I59" s="104">
        <f>C59*'2.FoodPricesAndComposition'!K45</f>
        <v>0</v>
      </c>
      <c r="J59" s="104">
        <f>C59*'2.FoodPricesAndComposition'!L45</f>
        <v>0</v>
      </c>
      <c r="K59" s="104">
        <f>C59*'2.FoodPricesAndComposition'!M45</f>
        <v>0</v>
      </c>
      <c r="L59" s="104">
        <f>C59*'2.FoodPricesAndComposition'!N45</f>
        <v>0</v>
      </c>
      <c r="M59" s="104">
        <f>C59*'2.FoodPricesAndComposition'!O45</f>
        <v>0</v>
      </c>
      <c r="N59" s="104">
        <f>C59*'2.FoodPricesAndComposition'!P45</f>
        <v>0</v>
      </c>
      <c r="O59" s="104">
        <f>C59*'2.FoodPricesAndComposition'!Q45</f>
        <v>0</v>
      </c>
      <c r="P59" s="104">
        <f>C59*'2.FoodPricesAndComposition'!R45</f>
        <v>0</v>
      </c>
      <c r="Q59" s="104">
        <f>C59*'2.FoodPricesAndComposition'!S45</f>
        <v>0</v>
      </c>
      <c r="R59" s="104">
        <f>C59*'2.FoodPricesAndComposition'!T45</f>
        <v>0</v>
      </c>
      <c r="S59" s="104">
        <f>C59*'2.FoodPricesAndComposition'!U45</f>
        <v>0</v>
      </c>
      <c r="T59" s="104">
        <f>C59*'2.FoodPricesAndComposition'!V45</f>
        <v>0</v>
      </c>
      <c r="U59" s="104">
        <f>C59*'2.FoodPricesAndComposition'!W45</f>
        <v>0</v>
      </c>
      <c r="V59" s="104">
        <f>C59*'2.FoodPricesAndComposition'!X45</f>
        <v>0</v>
      </c>
      <c r="W59" s="104">
        <f>C59*'2.FoodPricesAndComposition'!Y45</f>
        <v>0</v>
      </c>
      <c r="X59" s="104">
        <f>C59*'2.FoodPricesAndComposition'!Z45</f>
        <v>0</v>
      </c>
      <c r="Y59" s="104">
        <f>C59*'2.FoodPricesAndComposition'!AA45</f>
        <v>0</v>
      </c>
      <c r="Z59" s="104">
        <f>C59*'2.FoodPricesAndComposition'!AB45</f>
        <v>0</v>
      </c>
      <c r="AA59" s="104">
        <f>C59*'2.FoodPricesAndComposition'!AC45</f>
        <v>0</v>
      </c>
      <c r="AB59" s="104">
        <f>C59*'2.FoodPricesAndComposition'!AD45</f>
        <v>0</v>
      </c>
      <c r="AC59">
        <v>41</v>
      </c>
    </row>
    <row r="60" spans="1:29" x14ac:dyDescent="0.25">
      <c r="A60" s="111" t="str">
        <f>'2.FoodPricesAndComposition'!A46</f>
        <v>Chick peas - garbanzos, canned, Goya Foods brand</v>
      </c>
      <c r="B60" s="97">
        <f>C60*'2.FoodPricesAndComposition'!F46</f>
        <v>0</v>
      </c>
      <c r="C60" s="146">
        <v>0</v>
      </c>
      <c r="D60" s="16" t="str">
        <f>'2.FoodPricesAndComposition'!D46</f>
        <v>0.5 cup</v>
      </c>
      <c r="E60" s="119">
        <f>'2.FoodPricesAndComposition'!F46</f>
        <v>0.36</v>
      </c>
      <c r="F60" s="104">
        <f>C60*'2.FoodPricesAndComposition'!H46</f>
        <v>0</v>
      </c>
      <c r="G60" s="104">
        <f>C60*'2.FoodPricesAndComposition'!I46</f>
        <v>0</v>
      </c>
      <c r="H60" s="104">
        <f>C60*'2.FoodPricesAndComposition'!J46</f>
        <v>0</v>
      </c>
      <c r="I60" s="104">
        <f>C60*'2.FoodPricesAndComposition'!K46</f>
        <v>0</v>
      </c>
      <c r="J60" s="104">
        <f>C60*'2.FoodPricesAndComposition'!L46</f>
        <v>0</v>
      </c>
      <c r="K60" s="104">
        <f>C60*'2.FoodPricesAndComposition'!M46</f>
        <v>0</v>
      </c>
      <c r="L60" s="104">
        <f>C60*'2.FoodPricesAndComposition'!N46</f>
        <v>0</v>
      </c>
      <c r="M60" s="104">
        <f>C60*'2.FoodPricesAndComposition'!O46</f>
        <v>0</v>
      </c>
      <c r="N60" s="104">
        <f>C60*'2.FoodPricesAndComposition'!P46</f>
        <v>0</v>
      </c>
      <c r="O60" s="104">
        <f>C60*'2.FoodPricesAndComposition'!Q46</f>
        <v>0</v>
      </c>
      <c r="P60" s="104">
        <f>C60*'2.FoodPricesAndComposition'!R46</f>
        <v>0</v>
      </c>
      <c r="Q60" s="104">
        <f>C60*'2.FoodPricesAndComposition'!S46</f>
        <v>0</v>
      </c>
      <c r="R60" s="104">
        <f>C60*'2.FoodPricesAndComposition'!T46</f>
        <v>0</v>
      </c>
      <c r="S60" s="104">
        <f>C60*'2.FoodPricesAndComposition'!U46</f>
        <v>0</v>
      </c>
      <c r="T60" s="104">
        <f>C60*'2.FoodPricesAndComposition'!V46</f>
        <v>0</v>
      </c>
      <c r="U60" s="104">
        <f>C60*'2.FoodPricesAndComposition'!W46</f>
        <v>0</v>
      </c>
      <c r="V60" s="104">
        <f>C60*'2.FoodPricesAndComposition'!X46</f>
        <v>0</v>
      </c>
      <c r="W60" s="104">
        <f>C60*'2.FoodPricesAndComposition'!Y46</f>
        <v>0</v>
      </c>
      <c r="X60" s="104">
        <f>C60*'2.FoodPricesAndComposition'!Z46</f>
        <v>0</v>
      </c>
      <c r="Y60" s="104">
        <f>C60*'2.FoodPricesAndComposition'!AA46</f>
        <v>0</v>
      </c>
      <c r="Z60" s="104">
        <f>C60*'2.FoodPricesAndComposition'!AB46</f>
        <v>0</v>
      </c>
      <c r="AA60" s="104">
        <f>C60*'2.FoodPricesAndComposition'!AC46</f>
        <v>0</v>
      </c>
      <c r="AB60" s="104">
        <f>C60*'2.FoodPricesAndComposition'!AD46</f>
        <v>0</v>
      </c>
      <c r="AC60">
        <v>42</v>
      </c>
    </row>
    <row r="61" spans="1:29" x14ac:dyDescent="0.25">
      <c r="A61" s="111" t="str">
        <f>'2.FoodPricesAndComposition'!A48</f>
        <v>Peanut butter, creamy, Stop &amp; Shop brand</v>
      </c>
      <c r="B61" s="97">
        <f>C61*'2.FoodPricesAndComposition'!F48</f>
        <v>0</v>
      </c>
      <c r="C61" s="146">
        <v>0</v>
      </c>
      <c r="D61" s="16" t="str">
        <f>'2.FoodPricesAndComposition'!D48</f>
        <v>2 tbsp</v>
      </c>
      <c r="E61" s="119">
        <f>'2.FoodPricesAndComposition'!F48</f>
        <v>0.18</v>
      </c>
      <c r="F61" s="104">
        <f>C61*'2.FoodPricesAndComposition'!H48</f>
        <v>0</v>
      </c>
      <c r="G61" s="104">
        <f>C61*'2.FoodPricesAndComposition'!I48</f>
        <v>0</v>
      </c>
      <c r="H61" s="104">
        <f>C61*'2.FoodPricesAndComposition'!J48</f>
        <v>0</v>
      </c>
      <c r="I61" s="104">
        <f>C61*'2.FoodPricesAndComposition'!K48</f>
        <v>0</v>
      </c>
      <c r="J61" s="104">
        <f>C61*'2.FoodPricesAndComposition'!L48</f>
        <v>0</v>
      </c>
      <c r="K61" s="104">
        <f>C61*'2.FoodPricesAndComposition'!M48</f>
        <v>0</v>
      </c>
      <c r="L61" s="104">
        <f>C61*'2.FoodPricesAndComposition'!N48</f>
        <v>0</v>
      </c>
      <c r="M61" s="104">
        <f>C61*'2.FoodPricesAndComposition'!O48</f>
        <v>0</v>
      </c>
      <c r="N61" s="104">
        <f>C61*'2.FoodPricesAndComposition'!P48</f>
        <v>0</v>
      </c>
      <c r="O61" s="104">
        <f>C61*'2.FoodPricesAndComposition'!Q48</f>
        <v>0</v>
      </c>
      <c r="P61" s="104">
        <f>C61*'2.FoodPricesAndComposition'!R48</f>
        <v>0</v>
      </c>
      <c r="Q61" s="104">
        <f>C61*'2.FoodPricesAndComposition'!S48</f>
        <v>0</v>
      </c>
      <c r="R61" s="104">
        <f>C61*'2.FoodPricesAndComposition'!T48</f>
        <v>0</v>
      </c>
      <c r="S61" s="104">
        <f>C61*'2.FoodPricesAndComposition'!U48</f>
        <v>0</v>
      </c>
      <c r="T61" s="104">
        <f>C61*'2.FoodPricesAndComposition'!V48</f>
        <v>0</v>
      </c>
      <c r="U61" s="104">
        <f>C61*'2.FoodPricesAndComposition'!W48</f>
        <v>0</v>
      </c>
      <c r="V61" s="104">
        <f>C61*'2.FoodPricesAndComposition'!X48</f>
        <v>0</v>
      </c>
      <c r="W61" s="104">
        <f>C61*'2.FoodPricesAndComposition'!Y48</f>
        <v>0</v>
      </c>
      <c r="X61" s="104">
        <f>C61*'2.FoodPricesAndComposition'!Z48</f>
        <v>0</v>
      </c>
      <c r="Y61" s="104">
        <f>C61*'2.FoodPricesAndComposition'!AA48</f>
        <v>0</v>
      </c>
      <c r="Z61" s="104">
        <f>C61*'2.FoodPricesAndComposition'!AB48</f>
        <v>0</v>
      </c>
      <c r="AA61" s="104">
        <f>C61*'2.FoodPricesAndComposition'!AC48</f>
        <v>0</v>
      </c>
      <c r="AB61" s="104">
        <f>C61*'2.FoodPricesAndComposition'!AD48</f>
        <v>0</v>
      </c>
      <c r="AC61">
        <v>44</v>
      </c>
    </row>
    <row r="62" spans="1:29" x14ac:dyDescent="0.25">
      <c r="A62" s="111" t="str">
        <f>'2.FoodPricesAndComposition'!A49</f>
        <v>Margarine sticks, 4 qrtrs, Stop &amp; Shop brand</v>
      </c>
      <c r="B62" s="97">
        <f>C62*'2.FoodPricesAndComposition'!F49</f>
        <v>0</v>
      </c>
      <c r="C62" s="146">
        <v>0</v>
      </c>
      <c r="D62" s="16" t="str">
        <f>'2.FoodPricesAndComposition'!D49</f>
        <v>1 tbsp</v>
      </c>
      <c r="E62" s="119">
        <f>'2.FoodPricesAndComposition'!F49</f>
        <v>0.06</v>
      </c>
      <c r="F62" s="104">
        <f>C62*'2.FoodPricesAndComposition'!H49</f>
        <v>0</v>
      </c>
      <c r="G62" s="104">
        <f>C62*'2.FoodPricesAndComposition'!I49</f>
        <v>0</v>
      </c>
      <c r="H62" s="104">
        <f>C62*'2.FoodPricesAndComposition'!J49</f>
        <v>0</v>
      </c>
      <c r="I62" s="104">
        <f>C62*'2.FoodPricesAndComposition'!K49</f>
        <v>0</v>
      </c>
      <c r="J62" s="104">
        <f>C62*'2.FoodPricesAndComposition'!L49</f>
        <v>0</v>
      </c>
      <c r="K62" s="104">
        <f>C62*'2.FoodPricesAndComposition'!M49</f>
        <v>0</v>
      </c>
      <c r="L62" s="104">
        <f>C62*'2.FoodPricesAndComposition'!N49</f>
        <v>0</v>
      </c>
      <c r="M62" s="104">
        <f>C62*'2.FoodPricesAndComposition'!O49</f>
        <v>0</v>
      </c>
      <c r="N62" s="104">
        <f>C62*'2.FoodPricesAndComposition'!P49</f>
        <v>0</v>
      </c>
      <c r="O62" s="104">
        <f>C62*'2.FoodPricesAndComposition'!Q49</f>
        <v>0</v>
      </c>
      <c r="P62" s="104">
        <f>C62*'2.FoodPricesAndComposition'!R49</f>
        <v>0</v>
      </c>
      <c r="Q62" s="104">
        <f>C62*'2.FoodPricesAndComposition'!S49</f>
        <v>0</v>
      </c>
      <c r="R62" s="104">
        <f>C62*'2.FoodPricesAndComposition'!T49</f>
        <v>0</v>
      </c>
      <c r="S62" s="104">
        <f>C62*'2.FoodPricesAndComposition'!U49</f>
        <v>0</v>
      </c>
      <c r="T62" s="104">
        <f>C62*'2.FoodPricesAndComposition'!V49</f>
        <v>0</v>
      </c>
      <c r="U62" s="104">
        <f>C62*'2.FoodPricesAndComposition'!W49</f>
        <v>0</v>
      </c>
      <c r="V62" s="104">
        <f>C62*'2.FoodPricesAndComposition'!X49</f>
        <v>0</v>
      </c>
      <c r="W62" s="104">
        <f>C62*'2.FoodPricesAndComposition'!Y49</f>
        <v>0</v>
      </c>
      <c r="X62" s="104">
        <f>C62*'2.FoodPricesAndComposition'!Z49</f>
        <v>0</v>
      </c>
      <c r="Y62" s="104">
        <f>C62*'2.FoodPricesAndComposition'!AA49</f>
        <v>0</v>
      </c>
      <c r="Z62" s="104">
        <f>C62*'2.FoodPricesAndComposition'!AB49</f>
        <v>0</v>
      </c>
      <c r="AA62" s="104">
        <f>C62*'2.FoodPricesAndComposition'!AC49</f>
        <v>0</v>
      </c>
      <c r="AB62" s="104">
        <f>C62*'2.FoodPricesAndComposition'!AD49</f>
        <v>0</v>
      </c>
      <c r="AC62">
        <v>45</v>
      </c>
    </row>
    <row r="63" spans="1:29" x14ac:dyDescent="0.25">
      <c r="A63" s="100" t="str">
        <f>'2.FoodPricesAndComposition'!A51</f>
        <v>Animal-sourced foods and alternatives</v>
      </c>
      <c r="C63" s="147">
        <v>0</v>
      </c>
      <c r="D63" s="16"/>
      <c r="E63" s="119"/>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v>47</v>
      </c>
    </row>
    <row r="64" spans="1:29" x14ac:dyDescent="0.25">
      <c r="A64" s="111" t="str">
        <f>'2.FoodPricesAndComposition'!A52</f>
        <v>Cheese, cheddar shredded, Stop &amp; Shop brand</v>
      </c>
      <c r="B64" s="97">
        <f>C64*'2.FoodPricesAndComposition'!F52</f>
        <v>0</v>
      </c>
      <c r="C64" s="146">
        <v>0</v>
      </c>
      <c r="D64" s="16" t="str">
        <f>'2.FoodPricesAndComposition'!D52</f>
        <v>0.25 cup</v>
      </c>
      <c r="E64" s="119">
        <f>'2.FoodPricesAndComposition'!F52</f>
        <v>0.31</v>
      </c>
      <c r="F64" s="104">
        <f>C64*'2.FoodPricesAndComposition'!H52</f>
        <v>0</v>
      </c>
      <c r="G64" s="104">
        <f>C64*'2.FoodPricesAndComposition'!I52</f>
        <v>0</v>
      </c>
      <c r="H64" s="104">
        <f>C64*'2.FoodPricesAndComposition'!J52</f>
        <v>0</v>
      </c>
      <c r="I64" s="104">
        <f>C64*'2.FoodPricesAndComposition'!K52</f>
        <v>0</v>
      </c>
      <c r="J64" s="104">
        <f>C64*'2.FoodPricesAndComposition'!L52</f>
        <v>0</v>
      </c>
      <c r="K64" s="104">
        <f>C64*'2.FoodPricesAndComposition'!M52</f>
        <v>0</v>
      </c>
      <c r="L64" s="104">
        <f>C64*'2.FoodPricesAndComposition'!N52</f>
        <v>0</v>
      </c>
      <c r="M64" s="104">
        <f>C64*'2.FoodPricesAndComposition'!O52</f>
        <v>0</v>
      </c>
      <c r="N64" s="104">
        <f>C64*'2.FoodPricesAndComposition'!P52</f>
        <v>0</v>
      </c>
      <c r="O64" s="104">
        <f>C64*'2.FoodPricesAndComposition'!Q52</f>
        <v>0</v>
      </c>
      <c r="P64" s="104">
        <f>C64*'2.FoodPricesAndComposition'!R52</f>
        <v>0</v>
      </c>
      <c r="Q64" s="104">
        <f>C64*'2.FoodPricesAndComposition'!S52</f>
        <v>0</v>
      </c>
      <c r="R64" s="104">
        <f>C64*'2.FoodPricesAndComposition'!T52</f>
        <v>0</v>
      </c>
      <c r="S64" s="104">
        <f>C64*'2.FoodPricesAndComposition'!U52</f>
        <v>0</v>
      </c>
      <c r="T64" s="104">
        <f>C64*'2.FoodPricesAndComposition'!V52</f>
        <v>0</v>
      </c>
      <c r="U64" s="104">
        <f>C64*'2.FoodPricesAndComposition'!W52</f>
        <v>0</v>
      </c>
      <c r="V64" s="104">
        <f>C64*'2.FoodPricesAndComposition'!X52</f>
        <v>0</v>
      </c>
      <c r="W64" s="104">
        <f>C64*'2.FoodPricesAndComposition'!Y52</f>
        <v>0</v>
      </c>
      <c r="X64" s="104">
        <f>C64*'2.FoodPricesAndComposition'!Z52</f>
        <v>0</v>
      </c>
      <c r="Y64" s="104">
        <f>C64*'2.FoodPricesAndComposition'!AA52</f>
        <v>0</v>
      </c>
      <c r="Z64" s="104">
        <f>C64*'2.FoodPricesAndComposition'!AB52</f>
        <v>0</v>
      </c>
      <c r="AA64" s="104">
        <f>C64*'2.FoodPricesAndComposition'!AC52</f>
        <v>0</v>
      </c>
      <c r="AB64" s="104">
        <f>C64*'2.FoodPricesAndComposition'!AD52</f>
        <v>0</v>
      </c>
      <c r="AC64">
        <v>48</v>
      </c>
    </row>
    <row r="65" spans="1:29" x14ac:dyDescent="0.25">
      <c r="A65" s="111" t="str">
        <f>'2.FoodPricesAndComposition'!A53</f>
        <v>Cheese, cottage, large curd, 4% milkfat, Stop &amp; Shop brand</v>
      </c>
      <c r="B65" s="97">
        <f>C65*'2.FoodPricesAndComposition'!F53</f>
        <v>0</v>
      </c>
      <c r="C65" s="146">
        <v>0</v>
      </c>
      <c r="D65" s="16" t="str">
        <f>'2.FoodPricesAndComposition'!D53</f>
        <v>0.5 cup</v>
      </c>
      <c r="E65" s="119">
        <f>'2.FoodPricesAndComposition'!F53</f>
        <v>0.6</v>
      </c>
      <c r="F65" s="104">
        <f>C65*'2.FoodPricesAndComposition'!H53</f>
        <v>0</v>
      </c>
      <c r="G65" s="104">
        <f>C65*'2.FoodPricesAndComposition'!I53</f>
        <v>0</v>
      </c>
      <c r="H65" s="104">
        <f>C65*'2.FoodPricesAndComposition'!J53</f>
        <v>0</v>
      </c>
      <c r="I65" s="104">
        <f>C65*'2.FoodPricesAndComposition'!K53</f>
        <v>0</v>
      </c>
      <c r="J65" s="104">
        <f>C65*'2.FoodPricesAndComposition'!L53</f>
        <v>0</v>
      </c>
      <c r="K65" s="104">
        <f>C65*'2.FoodPricesAndComposition'!M53</f>
        <v>0</v>
      </c>
      <c r="L65" s="104">
        <f>C65*'2.FoodPricesAndComposition'!N53</f>
        <v>0</v>
      </c>
      <c r="M65" s="104">
        <f>C65*'2.FoodPricesAndComposition'!O53</f>
        <v>0</v>
      </c>
      <c r="N65" s="104">
        <f>C65*'2.FoodPricesAndComposition'!P53</f>
        <v>0</v>
      </c>
      <c r="O65" s="104">
        <f>C65*'2.FoodPricesAndComposition'!Q53</f>
        <v>0</v>
      </c>
      <c r="P65" s="104">
        <f>C65*'2.FoodPricesAndComposition'!R53</f>
        <v>0</v>
      </c>
      <c r="Q65" s="104">
        <f>C65*'2.FoodPricesAndComposition'!S53</f>
        <v>0</v>
      </c>
      <c r="R65" s="104">
        <f>C65*'2.FoodPricesAndComposition'!T53</f>
        <v>0</v>
      </c>
      <c r="S65" s="104">
        <f>C65*'2.FoodPricesAndComposition'!U53</f>
        <v>0</v>
      </c>
      <c r="T65" s="104">
        <f>C65*'2.FoodPricesAndComposition'!V53</f>
        <v>0</v>
      </c>
      <c r="U65" s="104">
        <f>C65*'2.FoodPricesAndComposition'!W53</f>
        <v>0</v>
      </c>
      <c r="V65" s="104">
        <f>C65*'2.FoodPricesAndComposition'!X53</f>
        <v>0</v>
      </c>
      <c r="W65" s="104">
        <f>C65*'2.FoodPricesAndComposition'!Y53</f>
        <v>0</v>
      </c>
      <c r="X65" s="104">
        <f>C65*'2.FoodPricesAndComposition'!Z53</f>
        <v>0</v>
      </c>
      <c r="Y65" s="104">
        <f>C65*'2.FoodPricesAndComposition'!AA53</f>
        <v>0</v>
      </c>
      <c r="Z65" s="104">
        <f>C65*'2.FoodPricesAndComposition'!AB53</f>
        <v>0</v>
      </c>
      <c r="AA65" s="104">
        <f>C65*'2.FoodPricesAndComposition'!AC53</f>
        <v>0</v>
      </c>
      <c r="AB65" s="104">
        <f>C65*'2.FoodPricesAndComposition'!AD53</f>
        <v>0</v>
      </c>
      <c r="AC65">
        <v>49</v>
      </c>
    </row>
    <row r="66" spans="1:29" x14ac:dyDescent="0.25">
      <c r="A66" s="111" t="str">
        <f>'2.FoodPricesAndComposition'!A54</f>
        <v>Cheese, parmesan wedge, Taste of Inspirations brand</v>
      </c>
      <c r="B66" s="97">
        <f>C66*'2.FoodPricesAndComposition'!F54</f>
        <v>0</v>
      </c>
      <c r="C66" s="146">
        <v>0</v>
      </c>
      <c r="D66" s="16" t="str">
        <f>'2.FoodPricesAndComposition'!D54</f>
        <v>1 oz</v>
      </c>
      <c r="E66" s="119">
        <f>'2.FoodPricesAndComposition'!F54</f>
        <v>0.75</v>
      </c>
      <c r="F66" s="104">
        <f>C66*'2.FoodPricesAndComposition'!H54</f>
        <v>0</v>
      </c>
      <c r="G66" s="104">
        <f>C66*'2.FoodPricesAndComposition'!I54</f>
        <v>0</v>
      </c>
      <c r="H66" s="104">
        <f>C66*'2.FoodPricesAndComposition'!J54</f>
        <v>0</v>
      </c>
      <c r="I66" s="104">
        <f>C66*'2.FoodPricesAndComposition'!K54</f>
        <v>0</v>
      </c>
      <c r="J66" s="104">
        <f>C66*'2.FoodPricesAndComposition'!L54</f>
        <v>0</v>
      </c>
      <c r="K66" s="104">
        <f>C66*'2.FoodPricesAndComposition'!M54</f>
        <v>0</v>
      </c>
      <c r="L66" s="104">
        <f>C66*'2.FoodPricesAndComposition'!N54</f>
        <v>0</v>
      </c>
      <c r="M66" s="104">
        <f>C66*'2.FoodPricesAndComposition'!O54</f>
        <v>0</v>
      </c>
      <c r="N66" s="104">
        <f>C66*'2.FoodPricesAndComposition'!P54</f>
        <v>0</v>
      </c>
      <c r="O66" s="104">
        <f>C66*'2.FoodPricesAndComposition'!Q54</f>
        <v>0</v>
      </c>
      <c r="P66" s="104">
        <f>C66*'2.FoodPricesAndComposition'!R54</f>
        <v>0</v>
      </c>
      <c r="Q66" s="104">
        <f>C66*'2.FoodPricesAndComposition'!S54</f>
        <v>0</v>
      </c>
      <c r="R66" s="104">
        <f>C66*'2.FoodPricesAndComposition'!T54</f>
        <v>0</v>
      </c>
      <c r="S66" s="104">
        <f>C66*'2.FoodPricesAndComposition'!U54</f>
        <v>0</v>
      </c>
      <c r="T66" s="104">
        <f>C66*'2.FoodPricesAndComposition'!V54</f>
        <v>0</v>
      </c>
      <c r="U66" s="104">
        <f>C66*'2.FoodPricesAndComposition'!W54</f>
        <v>0</v>
      </c>
      <c r="V66" s="104">
        <f>C66*'2.FoodPricesAndComposition'!X54</f>
        <v>0</v>
      </c>
      <c r="W66" s="104">
        <f>C66*'2.FoodPricesAndComposition'!Y54</f>
        <v>0</v>
      </c>
      <c r="X66" s="104">
        <f>C66*'2.FoodPricesAndComposition'!Z54</f>
        <v>0</v>
      </c>
      <c r="Y66" s="104">
        <f>C66*'2.FoodPricesAndComposition'!AA54</f>
        <v>0</v>
      </c>
      <c r="Z66" s="104">
        <f>C66*'2.FoodPricesAndComposition'!AB54</f>
        <v>0</v>
      </c>
      <c r="AA66" s="104">
        <f>C66*'2.FoodPricesAndComposition'!AC54</f>
        <v>0</v>
      </c>
      <c r="AB66" s="104">
        <f>C66*'2.FoodPricesAndComposition'!AD54</f>
        <v>0</v>
      </c>
      <c r="AC66">
        <v>50</v>
      </c>
    </row>
    <row r="67" spans="1:29" x14ac:dyDescent="0.25">
      <c r="A67" s="111" t="str">
        <f>'2.FoodPricesAndComposition'!A55</f>
        <v>Cheese food, American yellow singles - 24 ct, Stop &amp; Shop brand</v>
      </c>
      <c r="B67" s="97">
        <f>C67*'2.FoodPricesAndComposition'!F55</f>
        <v>0</v>
      </c>
      <c r="C67" s="146">
        <v>0</v>
      </c>
      <c r="D67" s="16" t="str">
        <f>'2.FoodPricesAndComposition'!D55</f>
        <v>1 slice</v>
      </c>
      <c r="E67" s="119">
        <f>'2.FoodPricesAndComposition'!F55</f>
        <v>0.18</v>
      </c>
      <c r="F67" s="104">
        <f>C67*'2.FoodPricesAndComposition'!H55</f>
        <v>0</v>
      </c>
      <c r="G67" s="104">
        <f>C67*'2.FoodPricesAndComposition'!I55</f>
        <v>0</v>
      </c>
      <c r="H67" s="104">
        <f>C67*'2.FoodPricesAndComposition'!J55</f>
        <v>0</v>
      </c>
      <c r="I67" s="104">
        <f>C67*'2.FoodPricesAndComposition'!K55</f>
        <v>0</v>
      </c>
      <c r="J67" s="104">
        <f>C67*'2.FoodPricesAndComposition'!L55</f>
        <v>0</v>
      </c>
      <c r="K67" s="104">
        <f>C67*'2.FoodPricesAndComposition'!M55</f>
        <v>0</v>
      </c>
      <c r="L67" s="104">
        <f>C67*'2.FoodPricesAndComposition'!N55</f>
        <v>0</v>
      </c>
      <c r="M67" s="104">
        <f>C67*'2.FoodPricesAndComposition'!O55</f>
        <v>0</v>
      </c>
      <c r="N67" s="104">
        <f>C67*'2.FoodPricesAndComposition'!P55</f>
        <v>0</v>
      </c>
      <c r="O67" s="104">
        <f>C67*'2.FoodPricesAndComposition'!Q55</f>
        <v>0</v>
      </c>
      <c r="P67" s="104">
        <f>C67*'2.FoodPricesAndComposition'!R55</f>
        <v>0</v>
      </c>
      <c r="Q67" s="104">
        <f>C67*'2.FoodPricesAndComposition'!S55</f>
        <v>0</v>
      </c>
      <c r="R67" s="104">
        <f>C67*'2.FoodPricesAndComposition'!T55</f>
        <v>0</v>
      </c>
      <c r="S67" s="104">
        <f>C67*'2.FoodPricesAndComposition'!U55</f>
        <v>0</v>
      </c>
      <c r="T67" s="104">
        <f>C67*'2.FoodPricesAndComposition'!V55</f>
        <v>0</v>
      </c>
      <c r="U67" s="104">
        <f>C67*'2.FoodPricesAndComposition'!W55</f>
        <v>0</v>
      </c>
      <c r="V67" s="104">
        <f>C67*'2.FoodPricesAndComposition'!X55</f>
        <v>0</v>
      </c>
      <c r="W67" s="104">
        <f>C67*'2.FoodPricesAndComposition'!Y55</f>
        <v>0</v>
      </c>
      <c r="X67" s="104">
        <f>C67*'2.FoodPricesAndComposition'!Z55</f>
        <v>0</v>
      </c>
      <c r="Y67" s="104">
        <f>C67*'2.FoodPricesAndComposition'!AA55</f>
        <v>0</v>
      </c>
      <c r="Z67" s="104">
        <f>C67*'2.FoodPricesAndComposition'!AB55</f>
        <v>0</v>
      </c>
      <c r="AA67" s="104">
        <f>C67*'2.FoodPricesAndComposition'!AC55</f>
        <v>0</v>
      </c>
      <c r="AB67" s="104">
        <f>C67*'2.FoodPricesAndComposition'!AD55</f>
        <v>0</v>
      </c>
      <c r="AC67">
        <v>51</v>
      </c>
    </row>
    <row r="68" spans="1:29" x14ac:dyDescent="0.25">
      <c r="A68" s="111" t="str">
        <f>'2.FoodPricesAndComposition'!A56</f>
        <v>Chicken drumsticks, all natural value pack, Stop &amp; Shop brand</v>
      </c>
      <c r="B68" s="97">
        <f>C68*'2.FoodPricesAndComposition'!F56</f>
        <v>0</v>
      </c>
      <c r="C68" s="146">
        <v>0</v>
      </c>
      <c r="D68" s="16" t="str">
        <f>'2.FoodPricesAndComposition'!D56</f>
        <v>4 oz</v>
      </c>
      <c r="E68" s="119">
        <f>'2.FoodPricesAndComposition'!F56</f>
        <v>0.7</v>
      </c>
      <c r="F68" s="104">
        <f>C68*'2.FoodPricesAndComposition'!H56</f>
        <v>0</v>
      </c>
      <c r="G68" s="104">
        <f>C68*'2.FoodPricesAndComposition'!I56</f>
        <v>0</v>
      </c>
      <c r="H68" s="104">
        <f>C68*'2.FoodPricesAndComposition'!J56</f>
        <v>0</v>
      </c>
      <c r="I68" s="104">
        <f>C68*'2.FoodPricesAndComposition'!K56</f>
        <v>0</v>
      </c>
      <c r="J68" s="104">
        <f>C68*'2.FoodPricesAndComposition'!L56</f>
        <v>0</v>
      </c>
      <c r="K68" s="104">
        <f>C68*'2.FoodPricesAndComposition'!M56</f>
        <v>0</v>
      </c>
      <c r="L68" s="104">
        <f>C68*'2.FoodPricesAndComposition'!N56</f>
        <v>0</v>
      </c>
      <c r="M68" s="104">
        <f>C68*'2.FoodPricesAndComposition'!O56</f>
        <v>0</v>
      </c>
      <c r="N68" s="104">
        <f>C68*'2.FoodPricesAndComposition'!P56</f>
        <v>0</v>
      </c>
      <c r="O68" s="104">
        <f>C68*'2.FoodPricesAndComposition'!Q56</f>
        <v>0</v>
      </c>
      <c r="P68" s="104">
        <f>C68*'2.FoodPricesAndComposition'!R56</f>
        <v>0</v>
      </c>
      <c r="Q68" s="104">
        <f>C68*'2.FoodPricesAndComposition'!S56</f>
        <v>0</v>
      </c>
      <c r="R68" s="104">
        <f>C68*'2.FoodPricesAndComposition'!T56</f>
        <v>0</v>
      </c>
      <c r="S68" s="104">
        <f>C68*'2.FoodPricesAndComposition'!U56</f>
        <v>0</v>
      </c>
      <c r="T68" s="104">
        <f>C68*'2.FoodPricesAndComposition'!V56</f>
        <v>0</v>
      </c>
      <c r="U68" s="104">
        <f>C68*'2.FoodPricesAndComposition'!W56</f>
        <v>0</v>
      </c>
      <c r="V68" s="104">
        <f>C68*'2.FoodPricesAndComposition'!X56</f>
        <v>0</v>
      </c>
      <c r="W68" s="104">
        <f>C68*'2.FoodPricesAndComposition'!Y56</f>
        <v>0</v>
      </c>
      <c r="X68" s="104">
        <f>C68*'2.FoodPricesAndComposition'!Z56</f>
        <v>0</v>
      </c>
      <c r="Y68" s="104">
        <f>C68*'2.FoodPricesAndComposition'!AA56</f>
        <v>0</v>
      </c>
      <c r="Z68" s="104">
        <f>C68*'2.FoodPricesAndComposition'!AB56</f>
        <v>0</v>
      </c>
      <c r="AA68" s="104">
        <f>C68*'2.FoodPricesAndComposition'!AC56</f>
        <v>0</v>
      </c>
      <c r="AB68" s="104">
        <f>C68*'2.FoodPricesAndComposition'!AD56</f>
        <v>0</v>
      </c>
      <c r="AC68">
        <v>52</v>
      </c>
    </row>
    <row r="69" spans="1:29" x14ac:dyDescent="0.25">
      <c r="A69" s="111" t="str">
        <f>'2.FoodPricesAndComposition'!A57</f>
        <v>Eggs, white grade A large, Stop &amp; Shop brand</v>
      </c>
      <c r="B69" s="97">
        <f>C69*'2.FoodPricesAndComposition'!F57</f>
        <v>0</v>
      </c>
      <c r="C69" s="146">
        <v>0</v>
      </c>
      <c r="D69" s="16" t="str">
        <f>'2.FoodPricesAndComposition'!D57</f>
        <v xml:space="preserve">1 egg </v>
      </c>
      <c r="E69" s="119">
        <f>'2.FoodPricesAndComposition'!F57</f>
        <v>0.37</v>
      </c>
      <c r="F69" s="104">
        <f>C69*'2.FoodPricesAndComposition'!H57</f>
        <v>0</v>
      </c>
      <c r="G69" s="104">
        <f>C69*'2.FoodPricesAndComposition'!I57</f>
        <v>0</v>
      </c>
      <c r="H69" s="104">
        <f>C69*'2.FoodPricesAndComposition'!J57</f>
        <v>0</v>
      </c>
      <c r="I69" s="104">
        <f>C69*'2.FoodPricesAndComposition'!K57</f>
        <v>0</v>
      </c>
      <c r="J69" s="104">
        <f>C69*'2.FoodPricesAndComposition'!L57</f>
        <v>0</v>
      </c>
      <c r="K69" s="104">
        <f>C69*'2.FoodPricesAndComposition'!M57</f>
        <v>0</v>
      </c>
      <c r="L69" s="104">
        <f>C69*'2.FoodPricesAndComposition'!N57</f>
        <v>0</v>
      </c>
      <c r="M69" s="104">
        <f>C69*'2.FoodPricesAndComposition'!O57</f>
        <v>0</v>
      </c>
      <c r="N69" s="104">
        <f>C69*'2.FoodPricesAndComposition'!P57</f>
        <v>0</v>
      </c>
      <c r="O69" s="104">
        <f>C69*'2.FoodPricesAndComposition'!Q57</f>
        <v>0</v>
      </c>
      <c r="P69" s="104">
        <f>C69*'2.FoodPricesAndComposition'!R57</f>
        <v>0</v>
      </c>
      <c r="Q69" s="104">
        <f>C69*'2.FoodPricesAndComposition'!S57</f>
        <v>0</v>
      </c>
      <c r="R69" s="104">
        <f>C69*'2.FoodPricesAndComposition'!T57</f>
        <v>0</v>
      </c>
      <c r="S69" s="104">
        <f>C69*'2.FoodPricesAndComposition'!U57</f>
        <v>0</v>
      </c>
      <c r="T69" s="104">
        <f>C69*'2.FoodPricesAndComposition'!V57</f>
        <v>0</v>
      </c>
      <c r="U69" s="104">
        <f>C69*'2.FoodPricesAndComposition'!W57</f>
        <v>0</v>
      </c>
      <c r="V69" s="104">
        <f>C69*'2.FoodPricesAndComposition'!X57</f>
        <v>0</v>
      </c>
      <c r="W69" s="104">
        <f>C69*'2.FoodPricesAndComposition'!Y57</f>
        <v>0</v>
      </c>
      <c r="X69" s="104">
        <f>C69*'2.FoodPricesAndComposition'!Z57</f>
        <v>0</v>
      </c>
      <c r="Y69" s="104">
        <f>C69*'2.FoodPricesAndComposition'!AA57</f>
        <v>0</v>
      </c>
      <c r="Z69" s="104">
        <f>C69*'2.FoodPricesAndComposition'!AB57</f>
        <v>0</v>
      </c>
      <c r="AA69" s="104">
        <f>C69*'2.FoodPricesAndComposition'!AC57</f>
        <v>0</v>
      </c>
      <c r="AB69" s="104">
        <f>C69*'2.FoodPricesAndComposition'!AD57</f>
        <v>0</v>
      </c>
      <c r="AC69">
        <v>53</v>
      </c>
    </row>
    <row r="70" spans="1:29" x14ac:dyDescent="0.25">
      <c r="A70" s="111" t="str">
        <f>'2.FoodPricesAndComposition'!A58</f>
        <v>Ground beef, fresh, 80% lean, 20% fat, Stop &amp; Shop brand</v>
      </c>
      <c r="B70" s="97">
        <f>C70*'2.FoodPricesAndComposition'!F58</f>
        <v>0</v>
      </c>
      <c r="C70" s="146">
        <v>0</v>
      </c>
      <c r="D70" s="16" t="str">
        <f>'2.FoodPricesAndComposition'!D58</f>
        <v>4 oz</v>
      </c>
      <c r="E70" s="119">
        <f>'2.FoodPricesAndComposition'!F58</f>
        <v>1.45</v>
      </c>
      <c r="F70" s="104">
        <f>C70*'2.FoodPricesAndComposition'!H58</f>
        <v>0</v>
      </c>
      <c r="G70" s="104">
        <f>C70*'2.FoodPricesAndComposition'!I58</f>
        <v>0</v>
      </c>
      <c r="H70" s="104">
        <f>C70*'2.FoodPricesAndComposition'!J58</f>
        <v>0</v>
      </c>
      <c r="I70" s="104">
        <f>C70*'2.FoodPricesAndComposition'!K58</f>
        <v>0</v>
      </c>
      <c r="J70" s="104">
        <f>C70*'2.FoodPricesAndComposition'!L58</f>
        <v>0</v>
      </c>
      <c r="K70" s="104">
        <f>C70*'2.FoodPricesAndComposition'!M58</f>
        <v>0</v>
      </c>
      <c r="L70" s="104">
        <f>C70*'2.FoodPricesAndComposition'!N58</f>
        <v>0</v>
      </c>
      <c r="M70" s="104">
        <f>C70*'2.FoodPricesAndComposition'!O58</f>
        <v>0</v>
      </c>
      <c r="N70" s="104">
        <f>C70*'2.FoodPricesAndComposition'!P58</f>
        <v>0</v>
      </c>
      <c r="O70" s="104">
        <f>C70*'2.FoodPricesAndComposition'!Q58</f>
        <v>0</v>
      </c>
      <c r="P70" s="104">
        <f>C70*'2.FoodPricesAndComposition'!R58</f>
        <v>0</v>
      </c>
      <c r="Q70" s="104">
        <f>C70*'2.FoodPricesAndComposition'!S58</f>
        <v>0</v>
      </c>
      <c r="R70" s="104">
        <f>C70*'2.FoodPricesAndComposition'!T58</f>
        <v>0</v>
      </c>
      <c r="S70" s="104">
        <f>C70*'2.FoodPricesAndComposition'!U58</f>
        <v>0</v>
      </c>
      <c r="T70" s="104">
        <f>C70*'2.FoodPricesAndComposition'!V58</f>
        <v>0</v>
      </c>
      <c r="U70" s="104">
        <f>C70*'2.FoodPricesAndComposition'!W58</f>
        <v>0</v>
      </c>
      <c r="V70" s="104">
        <f>C70*'2.FoodPricesAndComposition'!X58</f>
        <v>0</v>
      </c>
      <c r="W70" s="104">
        <f>C70*'2.FoodPricesAndComposition'!Y58</f>
        <v>0</v>
      </c>
      <c r="X70" s="104">
        <f>C70*'2.FoodPricesAndComposition'!Z58</f>
        <v>0</v>
      </c>
      <c r="Y70" s="104">
        <f>C70*'2.FoodPricesAndComposition'!AA58</f>
        <v>0</v>
      </c>
      <c r="Z70" s="104">
        <f>C70*'2.FoodPricesAndComposition'!AB58</f>
        <v>0</v>
      </c>
      <c r="AA70" s="104">
        <f>C70*'2.FoodPricesAndComposition'!AC58</f>
        <v>0</v>
      </c>
      <c r="AB70" s="104">
        <f>C70*'2.FoodPricesAndComposition'!AD58</f>
        <v>0</v>
      </c>
      <c r="AC70">
        <v>54</v>
      </c>
    </row>
    <row r="71" spans="1:29" x14ac:dyDescent="0.25">
      <c r="A71" s="111" t="str">
        <f>'2.FoodPricesAndComposition'!A59</f>
        <v>Yogurt, plain, low fat, Stop &amp; Shop brand</v>
      </c>
      <c r="B71" s="97">
        <f>C71*'2.FoodPricesAndComposition'!F59</f>
        <v>0</v>
      </c>
      <c r="C71" s="146">
        <v>0</v>
      </c>
      <c r="D71" s="16" t="str">
        <f>'2.FoodPricesAndComposition'!D59</f>
        <v>0.67 cup</v>
      </c>
      <c r="E71" s="119">
        <f>'2.FoodPricesAndComposition'!F59</f>
        <v>0.7</v>
      </c>
      <c r="F71" s="104">
        <f>C71*'2.FoodPricesAndComposition'!H59</f>
        <v>0</v>
      </c>
      <c r="G71" s="104">
        <f>C71*'2.FoodPricesAndComposition'!I59</f>
        <v>0</v>
      </c>
      <c r="H71" s="104">
        <f>C71*'2.FoodPricesAndComposition'!J59</f>
        <v>0</v>
      </c>
      <c r="I71" s="104">
        <f>C71*'2.FoodPricesAndComposition'!K59</f>
        <v>0</v>
      </c>
      <c r="J71" s="104">
        <f>C71*'2.FoodPricesAndComposition'!L59</f>
        <v>0</v>
      </c>
      <c r="K71" s="104">
        <f>C71*'2.FoodPricesAndComposition'!M59</f>
        <v>0</v>
      </c>
      <c r="L71" s="104">
        <f>C71*'2.FoodPricesAndComposition'!N59</f>
        <v>0</v>
      </c>
      <c r="M71" s="104">
        <f>C71*'2.FoodPricesAndComposition'!O59</f>
        <v>0</v>
      </c>
      <c r="N71" s="104">
        <f>C71*'2.FoodPricesAndComposition'!P59</f>
        <v>0</v>
      </c>
      <c r="O71" s="104">
        <f>C71*'2.FoodPricesAndComposition'!Q59</f>
        <v>0</v>
      </c>
      <c r="P71" s="104">
        <f>C71*'2.FoodPricesAndComposition'!R59</f>
        <v>0</v>
      </c>
      <c r="Q71" s="104">
        <f>C71*'2.FoodPricesAndComposition'!S59</f>
        <v>0</v>
      </c>
      <c r="R71" s="104">
        <f>C71*'2.FoodPricesAndComposition'!T59</f>
        <v>0</v>
      </c>
      <c r="S71" s="104">
        <f>C71*'2.FoodPricesAndComposition'!U59</f>
        <v>0</v>
      </c>
      <c r="T71" s="104">
        <f>C71*'2.FoodPricesAndComposition'!V59</f>
        <v>0</v>
      </c>
      <c r="U71" s="104">
        <f>C71*'2.FoodPricesAndComposition'!W59</f>
        <v>0</v>
      </c>
      <c r="V71" s="104">
        <f>C71*'2.FoodPricesAndComposition'!X59</f>
        <v>0</v>
      </c>
      <c r="W71" s="104">
        <f>C71*'2.FoodPricesAndComposition'!Y59</f>
        <v>0</v>
      </c>
      <c r="X71" s="104">
        <f>C71*'2.FoodPricesAndComposition'!Z59</f>
        <v>0</v>
      </c>
      <c r="Y71" s="104">
        <f>C71*'2.FoodPricesAndComposition'!AA59</f>
        <v>0</v>
      </c>
      <c r="Z71" s="104">
        <f>C71*'2.FoodPricesAndComposition'!AB59</f>
        <v>0</v>
      </c>
      <c r="AA71" s="104">
        <f>C71*'2.FoodPricesAndComposition'!AC59</f>
        <v>0</v>
      </c>
      <c r="AB71" s="104">
        <f>C71*'2.FoodPricesAndComposition'!AD59</f>
        <v>0</v>
      </c>
      <c r="AC71">
        <v>55</v>
      </c>
    </row>
    <row r="72" spans="1:29" x14ac:dyDescent="0.25">
      <c r="A72" s="100" t="str">
        <f>'2.FoodPricesAndComposition'!A60</f>
        <v>Milk &amp; nutrient-dense beverages</v>
      </c>
      <c r="C72" s="147">
        <v>0</v>
      </c>
      <c r="D72" s="16"/>
      <c r="E72" s="119"/>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v>56</v>
      </c>
    </row>
    <row r="73" spans="1:29" x14ac:dyDescent="0.25">
      <c r="A73" s="111" t="str">
        <f>'2.FoodPricesAndComposition'!A62</f>
        <v xml:space="preserve">Milk, low fat 1%, fortified, Garelick Farms brand </v>
      </c>
      <c r="B73" s="97">
        <f>C73*'2.FoodPricesAndComposition'!F62</f>
        <v>0</v>
      </c>
      <c r="C73" s="146">
        <v>0</v>
      </c>
      <c r="D73" s="16" t="str">
        <f>'2.FoodPricesAndComposition'!D62</f>
        <v>1 cup</v>
      </c>
      <c r="E73" s="119">
        <f>'2.FoodPricesAndComposition'!F62</f>
        <v>0.51</v>
      </c>
      <c r="F73" s="104">
        <f>C73*'2.FoodPricesAndComposition'!H62</f>
        <v>0</v>
      </c>
      <c r="G73" s="104">
        <f>C73*'2.FoodPricesAndComposition'!I62</f>
        <v>0</v>
      </c>
      <c r="H73" s="104">
        <f>C73*'2.FoodPricesAndComposition'!J62</f>
        <v>0</v>
      </c>
      <c r="I73" s="104">
        <f>C73*'2.FoodPricesAndComposition'!K62</f>
        <v>0</v>
      </c>
      <c r="J73" s="104">
        <f>C73*'2.FoodPricesAndComposition'!L62</f>
        <v>0</v>
      </c>
      <c r="K73" s="104">
        <f>C73*'2.FoodPricesAndComposition'!M62</f>
        <v>0</v>
      </c>
      <c r="L73" s="104">
        <f>C73*'2.FoodPricesAndComposition'!N62</f>
        <v>0</v>
      </c>
      <c r="M73" s="104">
        <f>C73*'2.FoodPricesAndComposition'!O62</f>
        <v>0</v>
      </c>
      <c r="N73" s="104">
        <f>C73*'2.FoodPricesAndComposition'!P62</f>
        <v>0</v>
      </c>
      <c r="O73" s="104">
        <f>C73*'2.FoodPricesAndComposition'!Q62</f>
        <v>0</v>
      </c>
      <c r="P73" s="104">
        <f>C73*'2.FoodPricesAndComposition'!R62</f>
        <v>0</v>
      </c>
      <c r="Q73" s="104">
        <f>C73*'2.FoodPricesAndComposition'!S62</f>
        <v>0</v>
      </c>
      <c r="R73" s="104">
        <f>C73*'2.FoodPricesAndComposition'!T62</f>
        <v>0</v>
      </c>
      <c r="S73" s="104">
        <f>C73*'2.FoodPricesAndComposition'!U62</f>
        <v>0</v>
      </c>
      <c r="T73" s="104">
        <f>C73*'2.FoodPricesAndComposition'!V62</f>
        <v>0</v>
      </c>
      <c r="U73" s="104">
        <f>C73*'2.FoodPricesAndComposition'!W62</f>
        <v>0</v>
      </c>
      <c r="V73" s="104">
        <f>C73*'2.FoodPricesAndComposition'!X62</f>
        <v>0</v>
      </c>
      <c r="W73" s="104">
        <f>C73*'2.FoodPricesAndComposition'!Y62</f>
        <v>0</v>
      </c>
      <c r="X73" s="104">
        <f>C73*'2.FoodPricesAndComposition'!Z62</f>
        <v>0</v>
      </c>
      <c r="Y73" s="104">
        <f>C73*'2.FoodPricesAndComposition'!AA62</f>
        <v>0</v>
      </c>
      <c r="Z73" s="104">
        <f>C73*'2.FoodPricesAndComposition'!AB62</f>
        <v>0</v>
      </c>
      <c r="AA73" s="104">
        <f>C73*'2.FoodPricesAndComposition'!AC62</f>
        <v>0</v>
      </c>
      <c r="AB73" s="104">
        <f>C73*'2.FoodPricesAndComposition'!AD62</f>
        <v>0</v>
      </c>
      <c r="AC73">
        <v>58</v>
      </c>
    </row>
    <row r="74" spans="1:29" x14ac:dyDescent="0.25">
      <c r="A74" s="111" t="str">
        <f>'2.FoodPricesAndComposition'!A63</f>
        <v>Milk, reduced fat 2%, fortified, Garelick Farms brand</v>
      </c>
      <c r="B74" s="97">
        <f>C74*'2.FoodPricesAndComposition'!F63</f>
        <v>0</v>
      </c>
      <c r="C74" s="146">
        <v>0</v>
      </c>
      <c r="D74" s="16" t="str">
        <f>'2.FoodPricesAndComposition'!D63</f>
        <v>1 cup</v>
      </c>
      <c r="E74" s="119">
        <f>'2.FoodPricesAndComposition'!F63</f>
        <v>0.62</v>
      </c>
      <c r="F74" s="104">
        <f>C74*'2.FoodPricesAndComposition'!H63</f>
        <v>0</v>
      </c>
      <c r="G74" s="104">
        <f>C74*'2.FoodPricesAndComposition'!I63</f>
        <v>0</v>
      </c>
      <c r="H74" s="104">
        <f>C74*'2.FoodPricesAndComposition'!J63</f>
        <v>0</v>
      </c>
      <c r="I74" s="104">
        <f>C74*'2.FoodPricesAndComposition'!K63</f>
        <v>0</v>
      </c>
      <c r="J74" s="104">
        <f>C74*'2.FoodPricesAndComposition'!L63</f>
        <v>0</v>
      </c>
      <c r="K74" s="104">
        <f>C74*'2.FoodPricesAndComposition'!M63</f>
        <v>0</v>
      </c>
      <c r="L74" s="104">
        <f>C74*'2.FoodPricesAndComposition'!N63</f>
        <v>0</v>
      </c>
      <c r="M74" s="104">
        <f>C74*'2.FoodPricesAndComposition'!O63</f>
        <v>0</v>
      </c>
      <c r="N74" s="104">
        <f>C74*'2.FoodPricesAndComposition'!P63</f>
        <v>0</v>
      </c>
      <c r="O74" s="104">
        <f>C74*'2.FoodPricesAndComposition'!Q63</f>
        <v>0</v>
      </c>
      <c r="P74" s="104">
        <f>C74*'2.FoodPricesAndComposition'!R63</f>
        <v>0</v>
      </c>
      <c r="Q74" s="104">
        <f>C74*'2.FoodPricesAndComposition'!S63</f>
        <v>0</v>
      </c>
      <c r="R74" s="104">
        <f>C74*'2.FoodPricesAndComposition'!T63</f>
        <v>0</v>
      </c>
      <c r="S74" s="104">
        <f>C74*'2.FoodPricesAndComposition'!U63</f>
        <v>0</v>
      </c>
      <c r="T74" s="104">
        <f>C74*'2.FoodPricesAndComposition'!V63</f>
        <v>0</v>
      </c>
      <c r="U74" s="104">
        <f>C74*'2.FoodPricesAndComposition'!W63</f>
        <v>0</v>
      </c>
      <c r="V74" s="104">
        <f>C74*'2.FoodPricesAndComposition'!X63</f>
        <v>0</v>
      </c>
      <c r="W74" s="104">
        <f>C74*'2.FoodPricesAndComposition'!Y63</f>
        <v>0</v>
      </c>
      <c r="X74" s="104">
        <f>C74*'2.FoodPricesAndComposition'!Z63</f>
        <v>0</v>
      </c>
      <c r="Y74" s="104">
        <f>C74*'2.FoodPricesAndComposition'!AA63</f>
        <v>0</v>
      </c>
      <c r="Z74" s="104">
        <f>C74*'2.FoodPricesAndComposition'!AB63</f>
        <v>0</v>
      </c>
      <c r="AA74" s="104">
        <f>C74*'2.FoodPricesAndComposition'!AC63</f>
        <v>0</v>
      </c>
      <c r="AB74" s="104">
        <f>C74*'2.FoodPricesAndComposition'!AD63</f>
        <v>0</v>
      </c>
      <c r="AC74">
        <v>59</v>
      </c>
    </row>
    <row r="75" spans="1:29" x14ac:dyDescent="0.25">
      <c r="A75" s="111" t="str">
        <f>'2.FoodPricesAndComposition'!A64</f>
        <v>Milk, whole, fortified, Stop &amp; Shop brand</v>
      </c>
      <c r="B75" s="97">
        <f>C75*'2.FoodPricesAndComposition'!F64</f>
        <v>0</v>
      </c>
      <c r="C75" s="146">
        <v>0</v>
      </c>
      <c r="D75" s="16" t="str">
        <f>'2.FoodPricesAndComposition'!D64</f>
        <v>1 cup</v>
      </c>
      <c r="E75" s="119">
        <f>'2.FoodPricesAndComposition'!F64</f>
        <v>0.3</v>
      </c>
      <c r="F75" s="104">
        <f>C75*'2.FoodPricesAndComposition'!H64</f>
        <v>0</v>
      </c>
      <c r="G75" s="104">
        <f>C75*'2.FoodPricesAndComposition'!I64</f>
        <v>0</v>
      </c>
      <c r="H75" s="104">
        <f>C75*'2.FoodPricesAndComposition'!J64</f>
        <v>0</v>
      </c>
      <c r="I75" s="104">
        <f>C75*'2.FoodPricesAndComposition'!K64</f>
        <v>0</v>
      </c>
      <c r="J75" s="104">
        <f>C75*'2.FoodPricesAndComposition'!L64</f>
        <v>0</v>
      </c>
      <c r="K75" s="104">
        <f>C75*'2.FoodPricesAndComposition'!M64</f>
        <v>0</v>
      </c>
      <c r="L75" s="104">
        <f>C75*'2.FoodPricesAndComposition'!N64</f>
        <v>0</v>
      </c>
      <c r="M75" s="104">
        <f>C75*'2.FoodPricesAndComposition'!O64</f>
        <v>0</v>
      </c>
      <c r="N75" s="104">
        <f>C75*'2.FoodPricesAndComposition'!P64</f>
        <v>0</v>
      </c>
      <c r="O75" s="104">
        <f>C75*'2.FoodPricesAndComposition'!Q64</f>
        <v>0</v>
      </c>
      <c r="P75" s="104">
        <f>C75*'2.FoodPricesAndComposition'!R64</f>
        <v>0</v>
      </c>
      <c r="Q75" s="104">
        <f>C75*'2.FoodPricesAndComposition'!S64</f>
        <v>0</v>
      </c>
      <c r="R75" s="104">
        <f>C75*'2.FoodPricesAndComposition'!T64</f>
        <v>0</v>
      </c>
      <c r="S75" s="104">
        <f>C75*'2.FoodPricesAndComposition'!U64</f>
        <v>0</v>
      </c>
      <c r="T75" s="104">
        <f>C75*'2.FoodPricesAndComposition'!V64</f>
        <v>0</v>
      </c>
      <c r="U75" s="104">
        <f>C75*'2.FoodPricesAndComposition'!W64</f>
        <v>0</v>
      </c>
      <c r="V75" s="104">
        <f>C75*'2.FoodPricesAndComposition'!X64</f>
        <v>0</v>
      </c>
      <c r="W75" s="104">
        <f>C75*'2.FoodPricesAndComposition'!Y64</f>
        <v>0</v>
      </c>
      <c r="X75" s="104">
        <f>C75*'2.FoodPricesAndComposition'!Z64</f>
        <v>0</v>
      </c>
      <c r="Y75" s="104">
        <f>C75*'2.FoodPricesAndComposition'!AA64</f>
        <v>0</v>
      </c>
      <c r="Z75" s="104">
        <f>C75*'2.FoodPricesAndComposition'!AB64</f>
        <v>0</v>
      </c>
      <c r="AA75" s="104">
        <f>C75*'2.FoodPricesAndComposition'!AC64</f>
        <v>0</v>
      </c>
      <c r="AB75" s="104">
        <f>C75*'2.FoodPricesAndComposition'!AD64</f>
        <v>0</v>
      </c>
      <c r="AC75">
        <v>60</v>
      </c>
    </row>
    <row r="76" spans="1:29" x14ac:dyDescent="0.25">
      <c r="A76" s="111" t="str">
        <f>'2.FoodPricesAndComposition'!A66</f>
        <v>Oat milk, Planet Oat Brand</v>
      </c>
      <c r="B76" s="97">
        <f>C76*'2.FoodPricesAndComposition'!F66</f>
        <v>0</v>
      </c>
      <c r="C76" s="146">
        <v>0</v>
      </c>
      <c r="D76" s="16" t="str">
        <f>'2.FoodPricesAndComposition'!D66</f>
        <v>1 cup</v>
      </c>
      <c r="E76" s="119">
        <f>'2.FoodPricesAndComposition'!F66</f>
        <v>0.77</v>
      </c>
      <c r="F76" s="104">
        <f>C76*'2.FoodPricesAndComposition'!H66</f>
        <v>0</v>
      </c>
      <c r="G76" s="104">
        <f>C76*'2.FoodPricesAndComposition'!I66</f>
        <v>0</v>
      </c>
      <c r="H76" s="104">
        <f>C76*'2.FoodPricesAndComposition'!J66</f>
        <v>0</v>
      </c>
      <c r="I76" s="104">
        <f>C76*'2.FoodPricesAndComposition'!K66</f>
        <v>0</v>
      </c>
      <c r="J76" s="104">
        <f>C76*'2.FoodPricesAndComposition'!L66</f>
        <v>0</v>
      </c>
      <c r="K76" s="104">
        <f>C76*'2.FoodPricesAndComposition'!M66</f>
        <v>0</v>
      </c>
      <c r="L76" s="104">
        <f>C76*'2.FoodPricesAndComposition'!N66</f>
        <v>0</v>
      </c>
      <c r="M76" s="104">
        <f>C76*'2.FoodPricesAndComposition'!O66</f>
        <v>0</v>
      </c>
      <c r="N76" s="104">
        <f>C76*'2.FoodPricesAndComposition'!P66</f>
        <v>0</v>
      </c>
      <c r="O76" s="104">
        <f>C76*'2.FoodPricesAndComposition'!Q66</f>
        <v>0</v>
      </c>
      <c r="P76" s="104">
        <f>C76*'2.FoodPricesAndComposition'!R66</f>
        <v>0</v>
      </c>
      <c r="Q76" s="104">
        <f>C76*'2.FoodPricesAndComposition'!S66</f>
        <v>0</v>
      </c>
      <c r="R76" s="104">
        <f>C76*'2.FoodPricesAndComposition'!T66</f>
        <v>0</v>
      </c>
      <c r="S76" s="104">
        <f>C76*'2.FoodPricesAndComposition'!U66</f>
        <v>0</v>
      </c>
      <c r="T76" s="104">
        <f>C76*'2.FoodPricesAndComposition'!V66</f>
        <v>0</v>
      </c>
      <c r="U76" s="104">
        <f>C76*'2.FoodPricesAndComposition'!W66</f>
        <v>0</v>
      </c>
      <c r="V76" s="104">
        <f>C76*'2.FoodPricesAndComposition'!X66</f>
        <v>0</v>
      </c>
      <c r="W76" s="104">
        <f>C76*'2.FoodPricesAndComposition'!Y66</f>
        <v>0</v>
      </c>
      <c r="X76" s="104">
        <f>C76*'2.FoodPricesAndComposition'!Z66</f>
        <v>0</v>
      </c>
      <c r="Y76" s="104">
        <f>C76*'2.FoodPricesAndComposition'!AA66</f>
        <v>0</v>
      </c>
      <c r="Z76" s="104">
        <f>C76*'2.FoodPricesAndComposition'!AB66</f>
        <v>0</v>
      </c>
      <c r="AA76" s="104">
        <f>C76*'2.FoodPricesAndComposition'!AC66</f>
        <v>0</v>
      </c>
      <c r="AB76" s="104">
        <f>C76*'2.FoodPricesAndComposition'!AD66</f>
        <v>0</v>
      </c>
      <c r="AC76">
        <v>62</v>
      </c>
    </row>
    <row r="77" spans="1:29" x14ac:dyDescent="0.25">
      <c r="A77" s="111" t="str">
        <f>'2.FoodPricesAndComposition'!A67</f>
        <v>Soy milk, Nature's Promise brand</v>
      </c>
      <c r="B77" s="97">
        <f>C77*'2.FoodPricesAndComposition'!F67</f>
        <v>0</v>
      </c>
      <c r="C77" s="146">
        <v>0</v>
      </c>
      <c r="D77" s="16" t="str">
        <f>'2.FoodPricesAndComposition'!D67</f>
        <v>1 cup</v>
      </c>
      <c r="E77" s="119">
        <f>'2.FoodPricesAndComposition'!F67</f>
        <v>0.37</v>
      </c>
      <c r="F77" s="104">
        <f>C77*'2.FoodPricesAndComposition'!H67</f>
        <v>0</v>
      </c>
      <c r="G77" s="104">
        <f>C77*'2.FoodPricesAndComposition'!I67</f>
        <v>0</v>
      </c>
      <c r="H77" s="104">
        <f>C77*'2.FoodPricesAndComposition'!J67</f>
        <v>0</v>
      </c>
      <c r="I77" s="104">
        <f>C77*'2.FoodPricesAndComposition'!K67</f>
        <v>0</v>
      </c>
      <c r="J77" s="104">
        <f>C77*'2.FoodPricesAndComposition'!L67</f>
        <v>0</v>
      </c>
      <c r="K77" s="104">
        <f>C77*'2.FoodPricesAndComposition'!M67</f>
        <v>0</v>
      </c>
      <c r="L77" s="104">
        <f>C77*'2.FoodPricesAndComposition'!N67</f>
        <v>0</v>
      </c>
      <c r="M77" s="104">
        <f>C77*'2.FoodPricesAndComposition'!O67</f>
        <v>0</v>
      </c>
      <c r="N77" s="104">
        <f>C77*'2.FoodPricesAndComposition'!P67</f>
        <v>0</v>
      </c>
      <c r="O77" s="104">
        <f>C77*'2.FoodPricesAndComposition'!Q67</f>
        <v>0</v>
      </c>
      <c r="P77" s="104">
        <f>C77*'2.FoodPricesAndComposition'!R67</f>
        <v>0</v>
      </c>
      <c r="Q77" s="104">
        <f>C77*'2.FoodPricesAndComposition'!S67</f>
        <v>0</v>
      </c>
      <c r="R77" s="104">
        <f>C77*'2.FoodPricesAndComposition'!T67</f>
        <v>0</v>
      </c>
      <c r="S77" s="104">
        <f>C77*'2.FoodPricesAndComposition'!U67</f>
        <v>0</v>
      </c>
      <c r="T77" s="104">
        <f>C77*'2.FoodPricesAndComposition'!V67</f>
        <v>0</v>
      </c>
      <c r="U77" s="104">
        <f>C77*'2.FoodPricesAndComposition'!W67</f>
        <v>0</v>
      </c>
      <c r="V77" s="104">
        <f>C77*'2.FoodPricesAndComposition'!X67</f>
        <v>0</v>
      </c>
      <c r="W77" s="104">
        <f>C77*'2.FoodPricesAndComposition'!Y67</f>
        <v>0</v>
      </c>
      <c r="X77" s="104">
        <f>C77*'2.FoodPricesAndComposition'!Z67</f>
        <v>0</v>
      </c>
      <c r="Y77" s="104">
        <f>C77*'2.FoodPricesAndComposition'!AA67</f>
        <v>0</v>
      </c>
      <c r="Z77" s="104">
        <f>C77*'2.FoodPricesAndComposition'!AB67</f>
        <v>0</v>
      </c>
      <c r="AA77" s="104">
        <f>C77*'2.FoodPricesAndComposition'!AC67</f>
        <v>0</v>
      </c>
      <c r="AB77" s="104">
        <f>C77*'2.FoodPricesAndComposition'!AD67</f>
        <v>0</v>
      </c>
      <c r="AC77">
        <v>63</v>
      </c>
    </row>
    <row r="78" spans="1:29" x14ac:dyDescent="0.25">
      <c r="A78" s="100" t="str">
        <f>'2.FoodPricesAndComposition'!A4</f>
        <v>Fruits &amp; vegetables</v>
      </c>
      <c r="C78" s="97"/>
      <c r="D78" s="16"/>
      <c r="E78" s="119"/>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28">
        <v>0</v>
      </c>
    </row>
    <row r="82" spans="5:28" hidden="1" x14ac:dyDescent="0.25">
      <c r="E82" s="27" t="s">
        <v>622</v>
      </c>
      <c r="G82" s="245">
        <v>1</v>
      </c>
      <c r="H82" s="245">
        <v>1</v>
      </c>
      <c r="I82" s="245">
        <v>1</v>
      </c>
      <c r="J82" s="245">
        <v>1</v>
      </c>
      <c r="K82" s="245">
        <v>1</v>
      </c>
      <c r="L82" s="245">
        <v>1</v>
      </c>
      <c r="M82" s="245">
        <v>1</v>
      </c>
      <c r="N82" s="245">
        <v>1</v>
      </c>
      <c r="O82" s="245">
        <v>1</v>
      </c>
      <c r="P82" s="245">
        <v>1</v>
      </c>
      <c r="Q82" s="245">
        <v>1</v>
      </c>
      <c r="R82" s="245">
        <v>1</v>
      </c>
      <c r="S82" s="245">
        <v>1</v>
      </c>
      <c r="T82" s="245">
        <v>1</v>
      </c>
      <c r="U82" s="245">
        <v>1</v>
      </c>
      <c r="V82" s="245">
        <v>1</v>
      </c>
      <c r="W82" s="245">
        <v>1</v>
      </c>
      <c r="X82" s="245">
        <v>1</v>
      </c>
      <c r="Y82" s="245">
        <v>1</v>
      </c>
      <c r="Z82" s="245">
        <v>1</v>
      </c>
      <c r="AA82" s="245">
        <v>1</v>
      </c>
      <c r="AB82" s="245">
        <v>1</v>
      </c>
    </row>
  </sheetData>
  <sheetProtection sheet="1" objects="1" scenarios="1"/>
  <protectedRanges>
    <protectedRange sqref="C14:C78" name="Number of servings_1_2"/>
  </protectedRanges>
  <sortState xmlns:xlrd2="http://schemas.microsoft.com/office/spreadsheetml/2017/richdata2" ref="A14:AC78">
    <sortCondition descending="1" ref="C14:C78"/>
  </sortState>
  <mergeCells count="12">
    <mergeCell ref="A11:Y11"/>
    <mergeCell ref="A1:Y1"/>
    <mergeCell ref="A2:D2"/>
    <mergeCell ref="A3:E3"/>
    <mergeCell ref="A4:E4"/>
    <mergeCell ref="A5:E5"/>
    <mergeCell ref="A6:E6"/>
    <mergeCell ref="A7:E7"/>
    <mergeCell ref="A8:E8"/>
    <mergeCell ref="F8:F9"/>
    <mergeCell ref="A9:E9"/>
    <mergeCell ref="F10:AB10"/>
  </mergeCells>
  <conditionalFormatting sqref="B13">
    <cfRule type="colorScale" priority="6">
      <colorScale>
        <cfvo type="num" val="1"/>
        <cfvo type="num" val="2.5"/>
        <cfvo type="num" val="5"/>
        <color theme="9"/>
        <color rgb="FFFCFCFF"/>
        <color rgb="FFC00000"/>
      </colorScale>
    </cfRule>
  </conditionalFormatting>
  <conditionalFormatting sqref="C14:C78">
    <cfRule type="cellIs" dxfId="1" priority="2" operator="greaterThan">
      <formula>0</formula>
    </cfRule>
  </conditionalFormatting>
  <conditionalFormatting sqref="F8">
    <cfRule type="colorScale" priority="5">
      <colorScale>
        <cfvo type="num" val="0.85"/>
        <cfvo type="num" val="1"/>
        <cfvo type="num" val="1.1499999999999999"/>
        <color rgb="FFFF5757"/>
        <color theme="0"/>
        <color rgb="FFFF5757"/>
      </colorScale>
    </cfRule>
  </conditionalFormatting>
  <conditionalFormatting sqref="F8:Y8 G9:Z9 AA8:AB8">
    <cfRule type="cellIs" dxfId="0" priority="7" operator="between">
      <formula>0.99</formula>
      <formula>1.01</formula>
    </cfRule>
  </conditionalFormatting>
  <conditionalFormatting sqref="G9:M9 Q9:U9 W9:Z9">
    <cfRule type="colorScale" priority="4">
      <colorScale>
        <cfvo type="num" val="0.85"/>
        <cfvo type="num" val="1"/>
        <cfvo type="num" val="1.1499999999999999"/>
        <color theme="4" tint="0.59999389629810485"/>
        <color theme="0"/>
        <color rgb="FFFF5757"/>
      </colorScale>
    </cfRule>
  </conditionalFormatting>
  <conditionalFormatting sqref="G8:Y8 AA8:AB8">
    <cfRule type="colorScale" priority="3">
      <colorScale>
        <cfvo type="num" val="0.85"/>
        <cfvo type="num" val="1"/>
        <cfvo type="num" val="1.1499999999999999"/>
        <color rgb="FFFF5757"/>
        <color theme="0"/>
        <color theme="4" tint="0.59999389629810485"/>
      </colorScale>
    </cfRule>
  </conditionalFormatting>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F229F-40C4-004F-9414-FD3175C3FFA3}">
  <sheetPr>
    <tabColor rgb="FFCC99FF"/>
  </sheetPr>
  <dimension ref="A1:AD69"/>
  <sheetViews>
    <sheetView zoomScale="90" zoomScaleNormal="90" workbookViewId="0">
      <pane xSplit="1" ySplit="3" topLeftCell="B4" activePane="bottomRight" state="frozen"/>
      <selection pane="topRight" activeCell="B1" sqref="B1"/>
      <selection pane="bottomLeft" activeCell="A4" sqref="A4"/>
      <selection pane="bottomRight" sqref="A1:E1"/>
    </sheetView>
  </sheetViews>
  <sheetFormatPr defaultColWidth="11" defaultRowHeight="15.75" x14ac:dyDescent="0.25"/>
  <cols>
    <col min="1" max="1" width="51.375" customWidth="1"/>
    <col min="2" max="2" width="20.625" customWidth="1"/>
    <col min="3" max="3" width="3" customWidth="1"/>
    <col min="4" max="6" width="8.125" customWidth="1"/>
    <col min="7" max="7" width="10.5" customWidth="1"/>
    <col min="8" max="8" width="10" customWidth="1"/>
    <col min="9" max="12" width="8.125" customWidth="1"/>
    <col min="13" max="13" width="8.375" customWidth="1"/>
    <col min="14" max="19" width="8.125" customWidth="1"/>
    <col min="20" max="20" width="10.375" customWidth="1"/>
    <col min="21" max="21" width="9" customWidth="1"/>
    <col min="22" max="23" width="8.125" customWidth="1"/>
    <col min="24" max="24" width="9.5" customWidth="1"/>
    <col min="25" max="25" width="9.125" customWidth="1"/>
    <col min="26" max="26" width="8.125" customWidth="1"/>
  </cols>
  <sheetData>
    <row r="1" spans="1:27" x14ac:dyDescent="0.25">
      <c r="A1" s="306" t="s">
        <v>686</v>
      </c>
      <c r="B1" s="306"/>
      <c r="C1" s="306"/>
      <c r="D1" s="306"/>
      <c r="E1" s="306"/>
      <c r="F1" s="16"/>
      <c r="G1" s="16"/>
      <c r="H1" s="16"/>
      <c r="I1" s="16"/>
      <c r="J1" s="16"/>
      <c r="K1" s="16"/>
      <c r="L1" s="16"/>
      <c r="M1" s="16"/>
      <c r="N1" s="16"/>
      <c r="O1" s="16"/>
      <c r="P1" s="16"/>
      <c r="Q1" s="16"/>
      <c r="R1" s="16"/>
      <c r="S1" s="16"/>
      <c r="T1" s="16"/>
      <c r="U1" s="16"/>
      <c r="V1" s="16"/>
      <c r="W1" s="16"/>
      <c r="X1" s="16"/>
      <c r="Y1" s="16"/>
      <c r="Z1" s="16"/>
      <c r="AA1" s="16"/>
    </row>
    <row r="2" spans="1:27" x14ac:dyDescent="0.25">
      <c r="A2" s="279"/>
      <c r="B2" s="152" t="s">
        <v>625</v>
      </c>
      <c r="C2" s="102"/>
      <c r="D2" s="282" t="s">
        <v>623</v>
      </c>
      <c r="E2" s="282"/>
      <c r="F2" s="282"/>
      <c r="G2" s="282"/>
      <c r="H2" s="282"/>
      <c r="I2" s="282"/>
      <c r="J2" s="282"/>
      <c r="K2" s="282"/>
      <c r="L2" s="282"/>
      <c r="M2" s="282"/>
      <c r="N2" s="282"/>
      <c r="O2" s="282"/>
      <c r="P2" s="282"/>
      <c r="Q2" s="282"/>
      <c r="R2" s="282"/>
      <c r="S2" s="282"/>
      <c r="T2" s="282"/>
      <c r="U2" s="282"/>
      <c r="V2" s="282"/>
      <c r="W2" s="282"/>
      <c r="X2" s="282"/>
      <c r="Y2" s="16"/>
      <c r="Z2" s="16"/>
      <c r="AA2" s="246" t="s">
        <v>601</v>
      </c>
    </row>
    <row r="3" spans="1:27" ht="47.25" x14ac:dyDescent="0.25">
      <c r="A3" s="280"/>
      <c r="B3" s="118" t="s">
        <v>624</v>
      </c>
      <c r="C3" s="118"/>
      <c r="D3" s="83" t="s">
        <v>2</v>
      </c>
      <c r="E3" s="83" t="s">
        <v>3</v>
      </c>
      <c r="F3" s="83" t="s">
        <v>458</v>
      </c>
      <c r="G3" s="83" t="s">
        <v>467</v>
      </c>
      <c r="H3" s="83" t="s">
        <v>459</v>
      </c>
      <c r="I3" s="83" t="s">
        <v>468</v>
      </c>
      <c r="J3" s="83" t="s">
        <v>461</v>
      </c>
      <c r="K3" s="83" t="s">
        <v>469</v>
      </c>
      <c r="L3" s="83" t="s">
        <v>12</v>
      </c>
      <c r="M3" s="83" t="s">
        <v>602</v>
      </c>
      <c r="N3" s="83" t="s">
        <v>463</v>
      </c>
      <c r="O3" s="83" t="s">
        <v>456</v>
      </c>
      <c r="P3" s="83" t="s">
        <v>457</v>
      </c>
      <c r="Q3" s="83" t="s">
        <v>16</v>
      </c>
      <c r="R3" s="83" t="s">
        <v>497</v>
      </c>
      <c r="S3" s="83" t="s">
        <v>17</v>
      </c>
      <c r="T3" s="83" t="s">
        <v>464</v>
      </c>
      <c r="U3" s="83" t="s">
        <v>603</v>
      </c>
      <c r="V3" s="83" t="s">
        <v>499</v>
      </c>
      <c r="W3" s="83" t="s">
        <v>470</v>
      </c>
      <c r="X3" s="83" t="s">
        <v>20</v>
      </c>
      <c r="Y3" s="240" t="s">
        <v>505</v>
      </c>
      <c r="Z3" s="240" t="s">
        <v>506</v>
      </c>
      <c r="AA3" s="84" t="s">
        <v>501</v>
      </c>
    </row>
    <row r="4" spans="1:27" x14ac:dyDescent="0.25">
      <c r="A4" s="100" t="str">
        <f>'2.FoodPricesAndComposition'!A4</f>
        <v>Fruits &amp; vegetables</v>
      </c>
      <c r="B4" s="95"/>
      <c r="C4" s="95"/>
      <c r="D4" s="84"/>
      <c r="E4" s="84"/>
      <c r="F4" s="84"/>
      <c r="G4" s="84"/>
      <c r="H4" s="84"/>
      <c r="I4" s="84"/>
      <c r="J4" s="84"/>
      <c r="K4" s="84"/>
      <c r="L4" s="84"/>
      <c r="M4" s="84"/>
      <c r="N4" s="84"/>
      <c r="O4" s="84"/>
      <c r="P4" s="84"/>
      <c r="Q4" s="84"/>
      <c r="R4" s="84"/>
      <c r="S4" s="84"/>
      <c r="T4" s="84"/>
      <c r="U4" s="84"/>
      <c r="V4" s="84"/>
      <c r="W4" s="84"/>
      <c r="X4" s="84"/>
      <c r="Y4" s="84"/>
      <c r="Z4" s="84"/>
      <c r="AA4" s="84"/>
    </row>
    <row r="5" spans="1:27" x14ac:dyDescent="0.25">
      <c r="A5" s="111" t="str">
        <f>'2.FoodPricesAndComposition'!A5</f>
        <v xml:space="preserve">Apples, gala </v>
      </c>
      <c r="B5" s="151">
        <f>('2.FoodPricesAndComposition'!F5/'2.FoodPricesAndComposition'!H5)*100</f>
        <v>0.95555555555555549</v>
      </c>
      <c r="C5" s="119"/>
      <c r="D5" s="230">
        <v>100</v>
      </c>
      <c r="E5" s="235">
        <f>('2.FoodPricesAndComposition'!I5/'2.FoodPricesAndComposition'!H5)*100</f>
        <v>0.43333333333333329</v>
      </c>
      <c r="F5" s="235">
        <f>('2.FoodPricesAndComposition'!J5/'2.FoodPricesAndComposition'!H5)*100</f>
        <v>0.21111111111111114</v>
      </c>
      <c r="G5" s="235">
        <f>('2.FoodPricesAndComposition'!K5/'2.FoodPricesAndComposition'!H5)*100</f>
        <v>23.888888888888889</v>
      </c>
      <c r="H5" s="235">
        <f>('2.FoodPricesAndComposition'!L5/'2.FoodPricesAndComposition'!H5)*100</f>
        <v>2.0408163265306123</v>
      </c>
      <c r="I5" s="235">
        <f>('2.FoodPricesAndComposition'!M5/'2.FoodPricesAndComposition'!H5)*100</f>
        <v>0</v>
      </c>
      <c r="J5" s="235">
        <f>('2.FoodPricesAndComposition'!N5/'2.FoodPricesAndComposition'!H5)*100</f>
        <v>8.5555555555555551E-2</v>
      </c>
      <c r="K5" s="235">
        <f>('2.FoodPricesAndComposition'!O5/'2.FoodPricesAndComposition'!H5)*100</f>
        <v>0.31111111111111112</v>
      </c>
      <c r="L5" s="235">
        <f>('2.FoodPricesAndComposition'!P5/'2.FoodPricesAndComposition'!H5)*100</f>
        <v>0.03</v>
      </c>
      <c r="M5" s="235">
        <f>('2.FoodPricesAndComposition'!Q5/'2.FoodPricesAndComposition'!H5)*100</f>
        <v>5.1111111111111107E-2</v>
      </c>
      <c r="N5" s="235">
        <f>('2.FoodPricesAndComposition'!R5/'2.FoodPricesAndComposition'!H5)*100</f>
        <v>0</v>
      </c>
      <c r="O5" s="235">
        <f>('2.FoodPricesAndComposition'!S5/'2.FoodPricesAndComposition'!H5)*100</f>
        <v>5.2222222222222223</v>
      </c>
      <c r="P5" s="235">
        <f>('2.FoodPricesAndComposition'!T5/'2.FoodPricesAndComposition'!H5)*100</f>
        <v>0.13111111111111109</v>
      </c>
      <c r="Q5" s="235">
        <f>('2.FoodPricesAndComposition'!U5/'2.FoodPricesAndComposition'!H5)*100</f>
        <v>12.222222222222221</v>
      </c>
      <c r="R5" s="235">
        <f>('2.FoodPricesAndComposition'!V5/'2.FoodPricesAndComposition'!H5)*100</f>
        <v>3.6666666666666667E-2</v>
      </c>
      <c r="S5" s="235">
        <f>('2.FoodPricesAndComposition'!W5/'2.FoodPricesAndComposition'!H5)*100</f>
        <v>0.21111111111111114</v>
      </c>
      <c r="T5" s="235">
        <f>('2.FoodPricesAndComposition'!X5/'2.FoodPricesAndComposition'!H5)*100</f>
        <v>8.8888888888888893</v>
      </c>
      <c r="U5" s="235">
        <f>('2.FoodPricesAndComposition'!Y5/'2.FoodPricesAndComposition'!H5)*100</f>
        <v>19.222222222222225</v>
      </c>
      <c r="V5" s="235">
        <f>('2.FoodPricesAndComposition'!Z5/'2.FoodPricesAndComposition'!H5)*100</f>
        <v>0</v>
      </c>
      <c r="W5" s="235">
        <f>('2.FoodPricesAndComposition'!AA5/'2.FoodPricesAndComposition'!H5)*100</f>
        <v>8.8888888888888892E-2</v>
      </c>
      <c r="X5" s="235">
        <f>('2.FoodPricesAndComposition'!AB5/'2.FoodPricesAndComposition'!H5)*100</f>
        <v>2.2222222222222223</v>
      </c>
      <c r="Y5" s="235">
        <f>('2.FoodPricesAndComposition'!AC5/'2.FoodPricesAndComposition'!H5)*100</f>
        <v>188.88888888888889</v>
      </c>
      <c r="Z5" s="235">
        <f>('2.FoodPricesAndComposition'!AD5/'2.FoodPricesAndComposition'!H5)*100</f>
        <v>4.0111111111111111</v>
      </c>
      <c r="AA5" s="16">
        <f>'2.FoodPricesAndComposition'!AE5</f>
        <v>168204</v>
      </c>
    </row>
    <row r="6" spans="1:27" x14ac:dyDescent="0.25">
      <c r="A6" s="111" t="str">
        <f>'2.FoodPricesAndComposition'!A6</f>
        <v>Bananas, yellow</v>
      </c>
      <c r="B6" s="151">
        <f>('2.FoodPricesAndComposition'!F6/'2.FoodPricesAndComposition'!H6)*100</f>
        <v>0.34285714285714286</v>
      </c>
      <c r="C6" s="119"/>
      <c r="D6" s="230">
        <v>100</v>
      </c>
      <c r="E6" s="235">
        <f>('2.FoodPricesAndComposition'!I6/'2.FoodPricesAndComposition'!H6)*100</f>
        <v>1.2285714285714284</v>
      </c>
      <c r="F6" s="235">
        <f>('2.FoodPricesAndComposition'!J6/'2.FoodPricesAndComposition'!H6)*100</f>
        <v>0.37142857142857144</v>
      </c>
      <c r="G6" s="235">
        <f>('2.FoodPricesAndComposition'!K6/'2.FoodPricesAndComposition'!H6)*100</f>
        <v>25.714285714285712</v>
      </c>
      <c r="H6" s="235">
        <f>('2.FoodPricesAndComposition'!L6/'2.FoodPricesAndComposition'!H6)*100</f>
        <v>3.8095238095238098</v>
      </c>
      <c r="I6" s="235">
        <f>('2.FoodPricesAndComposition'!M6/'2.FoodPricesAndComposition'!H6)*100</f>
        <v>9.8095238095238102</v>
      </c>
      <c r="J6" s="235">
        <f>('2.FoodPricesAndComposition'!N6/'2.FoodPricesAndComposition'!H6)*100</f>
        <v>0.41238095238095235</v>
      </c>
      <c r="K6" s="235">
        <f>('2.FoodPricesAndComposition'!O6/'2.FoodPricesAndComposition'!H6)*100</f>
        <v>0.11428571428571427</v>
      </c>
      <c r="L6" s="235">
        <f>('2.FoodPricesAndComposition'!P6/'2.FoodPricesAndComposition'!H6)*100</f>
        <v>3.5238095238095235E-2</v>
      </c>
      <c r="M6" s="235">
        <f>('2.FoodPricesAndComposition'!Q6/'2.FoodPricesAndComposition'!H6)*100</f>
        <v>8.1904761904761897E-2</v>
      </c>
      <c r="N6" s="235">
        <f>('2.FoodPricesAndComposition'!R6/'2.FoodPricesAndComposition'!H6)*100</f>
        <v>0</v>
      </c>
      <c r="O6" s="235">
        <f>('2.FoodPricesAndComposition'!S6/'2.FoodPricesAndComposition'!H6)*100</f>
        <v>22.476190476190478</v>
      </c>
      <c r="P6" s="235">
        <f>('2.FoodPricesAndComposition'!T6/'2.FoodPricesAndComposition'!H6)*100</f>
        <v>0.74761904761904763</v>
      </c>
      <c r="Q6" s="235">
        <f>('2.FoodPricesAndComposition'!U6/'2.FoodPricesAndComposition'!H6)*100</f>
        <v>5.7142857142857144</v>
      </c>
      <c r="R6" s="235">
        <f>('2.FoodPricesAndComposition'!V6/'2.FoodPricesAndComposition'!H6)*100</f>
        <v>8.761904761904761E-2</v>
      </c>
      <c r="S6" s="235">
        <f>('2.FoodPricesAndComposition'!W6/'2.FoodPricesAndComposition'!H6)*100</f>
        <v>0.29523809523809524</v>
      </c>
      <c r="T6" s="235">
        <f>('2.FoodPricesAndComposition'!X6/'2.FoodPricesAndComposition'!H6)*100</f>
        <v>30.476190476190478</v>
      </c>
      <c r="U6" s="235">
        <f>('2.FoodPricesAndComposition'!Y6/'2.FoodPricesAndComposition'!H6)*100</f>
        <v>24.761904761904763</v>
      </c>
      <c r="V6" s="235">
        <f>('2.FoodPricesAndComposition'!Z6/'2.FoodPricesAndComposition'!H6)*100</f>
        <v>1.1238095238095238</v>
      </c>
      <c r="W6" s="235">
        <f>('2.FoodPricesAndComposition'!AA6/'2.FoodPricesAndComposition'!H6)*100</f>
        <v>0.17142857142857143</v>
      </c>
      <c r="X6" s="235">
        <f>('2.FoodPricesAndComposition'!AB6/'2.FoodPricesAndComposition'!H6)*100</f>
        <v>0.95238095238095244</v>
      </c>
      <c r="Y6" s="235">
        <f>('2.FoodPricesAndComposition'!AC6/'2.FoodPricesAndComposition'!H6)*100</f>
        <v>401.90476190476193</v>
      </c>
      <c r="Z6" s="235">
        <f>('2.FoodPricesAndComposition'!AD6/'2.FoodPricesAndComposition'!H6)*100</f>
        <v>2.9238095238095236</v>
      </c>
      <c r="AA6" s="16">
        <f>'2.FoodPricesAndComposition'!AE6</f>
        <v>173944</v>
      </c>
    </row>
    <row r="7" spans="1:27" x14ac:dyDescent="0.25">
      <c r="A7" s="111" t="str">
        <f>'2.FoodPricesAndComposition'!A7</f>
        <v>Blueberries, frozen, Stop &amp; Shop brand</v>
      </c>
      <c r="B7" s="151">
        <f>('2.FoodPricesAndComposition'!F7/'2.FoodPricesAndComposition'!H7)*100</f>
        <v>2.0428571428571427</v>
      </c>
      <c r="C7" s="119"/>
      <c r="D7" s="230">
        <v>100</v>
      </c>
      <c r="E7" s="235">
        <f>('2.FoodPricesAndComposition'!I7/'2.FoodPricesAndComposition'!H7)*100</f>
        <v>0.82857142857142851</v>
      </c>
      <c r="F7" s="235">
        <f>('2.FoodPricesAndComposition'!J7/'2.FoodPricesAndComposition'!H7)*100</f>
        <v>1.2571428571428571</v>
      </c>
      <c r="G7" s="235">
        <f>('2.FoodPricesAndComposition'!K7/'2.FoodPricesAndComposition'!H7)*100</f>
        <v>23.914285714285715</v>
      </c>
      <c r="H7" s="235">
        <f>('2.FoodPricesAndComposition'!L7/'2.FoodPricesAndComposition'!H7)*100</f>
        <v>4.2857142857142856</v>
      </c>
      <c r="I7" s="235">
        <f>('2.FoodPricesAndComposition'!M7/'2.FoodPricesAndComposition'!H7)*100</f>
        <v>4.9000000000000004</v>
      </c>
      <c r="J7" s="235">
        <f>('2.FoodPricesAndComposition'!N7/'2.FoodPricesAndComposition'!H7)*100</f>
        <v>0.11571428571428573</v>
      </c>
      <c r="K7" s="235">
        <f>('2.FoodPricesAndComposition'!O7/'2.FoodPricesAndComposition'!H7)*100</f>
        <v>0.94285714285714284</v>
      </c>
      <c r="L7" s="235">
        <f>('2.FoodPricesAndComposition'!P7/'2.FoodPricesAndComposition'!H7)*100</f>
        <v>5.7142857142857148E-2</v>
      </c>
      <c r="M7" s="235">
        <f>('2.FoodPricesAndComposition'!Q7/'2.FoodPricesAndComposition'!H7)*100</f>
        <v>7.2857142857142856E-2</v>
      </c>
      <c r="N7" s="235">
        <f>('2.FoodPricesAndComposition'!R7/'2.FoodPricesAndComposition'!H7)*100</f>
        <v>0</v>
      </c>
      <c r="O7" s="235">
        <f>('2.FoodPricesAndComposition'!S7/'2.FoodPricesAndComposition'!H7)*100</f>
        <v>13.714285714285715</v>
      </c>
      <c r="P7" s="235">
        <f>('2.FoodPricesAndComposition'!T7/'2.FoodPricesAndComposition'!H7)*100</f>
        <v>1.0199999999999998</v>
      </c>
      <c r="Q7" s="235">
        <f>('2.FoodPricesAndComposition'!U7/'2.FoodPricesAndComposition'!H7)*100</f>
        <v>15.714285714285714</v>
      </c>
      <c r="R7" s="235">
        <f>('2.FoodPricesAndComposition'!V7/'2.FoodPricesAndComposition'!H7)*100</f>
        <v>6.4285714285714279E-2</v>
      </c>
      <c r="S7" s="235">
        <f>('2.FoodPricesAndComposition'!W7/'2.FoodPricesAndComposition'!H7)*100</f>
        <v>0.35714285714285715</v>
      </c>
      <c r="T7" s="235">
        <f>('2.FoodPricesAndComposition'!X7/'2.FoodPricesAndComposition'!H7)*100</f>
        <v>10</v>
      </c>
      <c r="U7" s="235">
        <f>('2.FoodPricesAndComposition'!Y7/'2.FoodPricesAndComposition'!H7)*100</f>
        <v>21.428571428571427</v>
      </c>
      <c r="V7" s="235">
        <f>('2.FoodPricesAndComposition'!Z7/'2.FoodPricesAndComposition'!H7)*100</f>
        <v>0.2</v>
      </c>
      <c r="W7" s="235">
        <f>('2.FoodPricesAndComposition'!AA7/'2.FoodPricesAndComposition'!H7)*100</f>
        <v>0.14285714285714285</v>
      </c>
      <c r="X7" s="235">
        <f>('2.FoodPricesAndComposition'!AB7/'2.FoodPricesAndComposition'!H7)*100</f>
        <v>1.4285714285714286</v>
      </c>
      <c r="Y7" s="235">
        <f>('2.FoodPricesAndComposition'!AC7/'2.FoodPricesAndComposition'!H7)*100</f>
        <v>105.71428571428572</v>
      </c>
      <c r="Z7" s="235">
        <f>('2.FoodPricesAndComposition'!AD7/'2.FoodPricesAndComposition'!H7)*100</f>
        <v>5.3</v>
      </c>
      <c r="AA7" s="16">
        <f>'2.FoodPricesAndComposition'!AE7</f>
        <v>173950</v>
      </c>
    </row>
    <row r="8" spans="1:27" x14ac:dyDescent="0.25">
      <c r="A8" s="111" t="str">
        <f>'2.FoodPricesAndComposition'!A8</f>
        <v>Oranges, navel</v>
      </c>
      <c r="B8" s="151">
        <f>('2.FoodPricesAndComposition'!F8/'2.FoodPricesAndComposition'!H8)*100</f>
        <v>1.880466472303207</v>
      </c>
      <c r="C8" s="119"/>
      <c r="D8" s="230">
        <v>100</v>
      </c>
      <c r="E8" s="235">
        <f>('2.FoodPricesAndComposition'!I8/'2.FoodPricesAndComposition'!H8)*100</f>
        <v>1.85131195335277</v>
      </c>
      <c r="F8" s="235">
        <f>('2.FoodPricesAndComposition'!J8/'2.FoodPricesAndComposition'!H8)*100</f>
        <v>0.30612244897959184</v>
      </c>
      <c r="G8" s="235">
        <f>('2.FoodPricesAndComposition'!K8/'2.FoodPricesAndComposition'!H8)*100</f>
        <v>25.510204081632654</v>
      </c>
      <c r="H8" s="235">
        <f>('2.FoodPricesAndComposition'!L8/'2.FoodPricesAndComposition'!H8)*100</f>
        <v>24.781341107871722</v>
      </c>
      <c r="I8" s="235">
        <f>('2.FoodPricesAndComposition'!M8/'2.FoodPricesAndComposition'!H8)*100</f>
        <v>120.55393586005832</v>
      </c>
      <c r="J8" s="235">
        <f>('2.FoodPricesAndComposition'!N8/'2.FoodPricesAndComposition'!H8)*100</f>
        <v>0.16180758017492713</v>
      </c>
      <c r="K8" s="235">
        <f>('2.FoodPricesAndComposition'!O8/'2.FoodPricesAndComposition'!H8)*100</f>
        <v>0.30612244897959184</v>
      </c>
      <c r="L8" s="235">
        <f>('2.FoodPricesAndComposition'!P8/'2.FoodPricesAndComposition'!H8)*100</f>
        <v>0.13848396501457727</v>
      </c>
      <c r="M8" s="235">
        <f>('2.FoodPricesAndComposition'!Q8/'2.FoodPricesAndComposition'!H8)*100</f>
        <v>0.10349854227405249</v>
      </c>
      <c r="N8" s="235">
        <f>('2.FoodPricesAndComposition'!R8/'2.FoodPricesAndComposition'!H8)*100</f>
        <v>0</v>
      </c>
      <c r="O8" s="235">
        <f>('2.FoodPricesAndComposition'!S8/'2.FoodPricesAndComposition'!H8)*100</f>
        <v>69.387755102040828</v>
      </c>
      <c r="P8" s="235">
        <f>('2.FoodPricesAndComposition'!T8/'2.FoodPricesAndComposition'!H8)*100</f>
        <v>0.86734693877551017</v>
      </c>
      <c r="Q8" s="235">
        <f>('2.FoodPricesAndComposition'!U8/'2.FoodPricesAndComposition'!H8)*100</f>
        <v>87.75510204081634</v>
      </c>
      <c r="R8" s="235">
        <f>('2.FoodPricesAndComposition'!V8/'2.FoodPricesAndComposition'!H8)*100</f>
        <v>8.0174927113702624E-2</v>
      </c>
      <c r="S8" s="235">
        <f>('2.FoodPricesAndComposition'!W8/'2.FoodPricesAndComposition'!H8)*100</f>
        <v>0.26530612244897961</v>
      </c>
      <c r="T8" s="235">
        <f>('2.FoodPricesAndComposition'!X8/'2.FoodPricesAndComposition'!H8)*100</f>
        <v>21.865889212827991</v>
      </c>
      <c r="U8" s="235">
        <f>('2.FoodPricesAndComposition'!Y8/'2.FoodPricesAndComposition'!H8)*100</f>
        <v>46.647230320699713</v>
      </c>
      <c r="V8" s="235">
        <f>('2.FoodPricesAndComposition'!Z8/'2.FoodPricesAndComposition'!H8)*100</f>
        <v>0</v>
      </c>
      <c r="W8" s="235">
        <f>('2.FoodPricesAndComposition'!AA8/'2.FoodPricesAndComposition'!H8)*100</f>
        <v>0.16034985422740525</v>
      </c>
      <c r="X8" s="235">
        <f>('2.FoodPricesAndComposition'!AB8/'2.FoodPricesAndComposition'!H8)*100</f>
        <v>1.457725947521866</v>
      </c>
      <c r="Y8" s="235">
        <f>('2.FoodPricesAndComposition'!AC8/'2.FoodPricesAndComposition'!H8)*100</f>
        <v>338.19241982507293</v>
      </c>
      <c r="Z8" s="235">
        <f>('2.FoodPricesAndComposition'!AD8/'2.FoodPricesAndComposition'!H8)*100</f>
        <v>4.4897959183673475</v>
      </c>
      <c r="AA8" s="16">
        <f>'2.FoodPricesAndComposition'!AE8</f>
        <v>169917</v>
      </c>
    </row>
    <row r="9" spans="1:27" x14ac:dyDescent="0.25">
      <c r="A9" s="111" t="str">
        <f>'2.FoodPricesAndComposition'!A9</f>
        <v>Broccoli cuts, frozen, Stop &amp; Shop brand</v>
      </c>
      <c r="B9" s="151">
        <f>('2.FoodPricesAndComposition'!F9/'2.FoodPricesAndComposition'!H9)*100</f>
        <v>2</v>
      </c>
      <c r="C9" s="119"/>
      <c r="D9" s="230">
        <v>100</v>
      </c>
      <c r="E9" s="235">
        <f>('2.FoodPricesAndComposition'!I9/'2.FoodPricesAndComposition'!H9)*100</f>
        <v>10.8</v>
      </c>
      <c r="F9" s="235">
        <f>('2.FoodPricesAndComposition'!J9/'2.FoodPricesAndComposition'!H9)*100</f>
        <v>1.0999999999999999</v>
      </c>
      <c r="G9" s="235">
        <f>('2.FoodPricesAndComposition'!K9/'2.FoodPricesAndComposition'!H9)*100</f>
        <v>18.399999999999999</v>
      </c>
      <c r="H9" s="235">
        <f>('2.FoodPricesAndComposition'!L9/'2.FoodPricesAndComposition'!H9)*100</f>
        <v>200</v>
      </c>
      <c r="I9" s="235">
        <f>('2.FoodPricesAndComposition'!M9/'2.FoodPricesAndComposition'!H9)*100</f>
        <v>216.9</v>
      </c>
      <c r="J9" s="235">
        <f>('2.FoodPricesAndComposition'!N9/'2.FoodPricesAndComposition'!H9)*100</f>
        <v>0.5</v>
      </c>
      <c r="K9" s="235">
        <f>('2.FoodPricesAndComposition'!O9/'2.FoodPricesAndComposition'!H9)*100</f>
        <v>4.7</v>
      </c>
      <c r="L9" s="235">
        <f>('2.FoodPricesAndComposition'!P9/'2.FoodPricesAndComposition'!H9)*100</f>
        <v>0.20500000000000002</v>
      </c>
      <c r="M9" s="235">
        <f>('2.FoodPricesAndComposition'!Q9/'2.FoodPricesAndComposition'!H9)*100</f>
        <v>0.37</v>
      </c>
      <c r="N9" s="235">
        <f>('2.FoodPricesAndComposition'!R9/'2.FoodPricesAndComposition'!H9)*100</f>
        <v>0</v>
      </c>
      <c r="O9" s="235">
        <f>('2.FoodPricesAndComposition'!S9/'2.FoodPricesAndComposition'!H9)*100</f>
        <v>257.5</v>
      </c>
      <c r="P9" s="235">
        <f>('2.FoodPricesAndComposition'!T9/'2.FoodPricesAndComposition'!H9)*100</f>
        <v>1.8099999999999998</v>
      </c>
      <c r="Q9" s="235">
        <f>('2.FoodPricesAndComposition'!U9/'2.FoodPricesAndComposition'!H9)*100</f>
        <v>215</v>
      </c>
      <c r="R9" s="235">
        <f>('2.FoodPricesAndComposition'!V9/'2.FoodPricesAndComposition'!H9)*100</f>
        <v>0.14500000000000002</v>
      </c>
      <c r="S9" s="235">
        <f>('2.FoodPricesAndComposition'!W9/'2.FoodPricesAndComposition'!H9)*100</f>
        <v>3.1</v>
      </c>
      <c r="T9" s="235">
        <f>('2.FoodPricesAndComposition'!X9/'2.FoodPricesAndComposition'!H9)*100</f>
        <v>70</v>
      </c>
      <c r="U9" s="235">
        <f>('2.FoodPricesAndComposition'!Y9/'2.FoodPricesAndComposition'!H9)*100</f>
        <v>190</v>
      </c>
      <c r="V9" s="235">
        <f>('2.FoodPricesAndComposition'!Z9/'2.FoodPricesAndComposition'!H9)*100</f>
        <v>10.75</v>
      </c>
      <c r="W9" s="235">
        <f>('2.FoodPricesAndComposition'!AA9/'2.FoodPricesAndComposition'!H9)*100</f>
        <v>1.8499999999999999</v>
      </c>
      <c r="X9" s="235">
        <f>('2.FoodPricesAndComposition'!AB9/'2.FoodPricesAndComposition'!H9)*100</f>
        <v>90</v>
      </c>
      <c r="Y9" s="235">
        <f>('2.FoodPricesAndComposition'!AC9/'2.FoodPricesAndComposition'!H9)*100</f>
        <v>815</v>
      </c>
      <c r="Z9" s="235">
        <f>('2.FoodPricesAndComposition'!AD9/'2.FoodPricesAndComposition'!H9)*100</f>
        <v>11.55</v>
      </c>
      <c r="AA9" s="16">
        <f>'2.FoodPricesAndComposition'!AE9</f>
        <v>169968</v>
      </c>
    </row>
    <row r="10" spans="1:27" x14ac:dyDescent="0.25">
      <c r="A10" s="111" t="str">
        <f>'2.FoodPricesAndComposition'!A10</f>
        <v>Butternut squash, diced, Stop &amp; Shop brand</v>
      </c>
      <c r="B10" s="151">
        <f>('2.FoodPricesAndComposition'!F10/'2.FoodPricesAndComposition'!H10)*100</f>
        <v>0.80952380952380942</v>
      </c>
      <c r="C10" s="119"/>
      <c r="D10" s="230">
        <v>100</v>
      </c>
      <c r="E10" s="235">
        <f>('2.FoodPricesAndComposition'!I10/'2.FoodPricesAndComposition'!H10)*100</f>
        <v>2.2222222222222219</v>
      </c>
      <c r="F10" s="235">
        <f>('2.FoodPricesAndComposition'!J10/'2.FoodPricesAndComposition'!H10)*100</f>
        <v>0.22222222222222221</v>
      </c>
      <c r="G10" s="235">
        <f>('2.FoodPricesAndComposition'!K10/'2.FoodPricesAndComposition'!H10)*100</f>
        <v>26</v>
      </c>
      <c r="H10" s="235">
        <f>('2.FoodPricesAndComposition'!L10/'2.FoodPricesAndComposition'!H10)*100</f>
        <v>1182.5396825396826</v>
      </c>
      <c r="I10" s="235">
        <f>('2.FoodPricesAndComposition'!M10/'2.FoodPricesAndComposition'!H10)*100</f>
        <v>46.666666666666664</v>
      </c>
      <c r="J10" s="235">
        <f>('2.FoodPricesAndComposition'!N10/'2.FoodPricesAndComposition'!H10)*100</f>
        <v>0.34285714285714286</v>
      </c>
      <c r="K10" s="235">
        <f>('2.FoodPricesAndComposition'!O10/'2.FoodPricesAndComposition'!H10)*100</f>
        <v>3.2063492063492065</v>
      </c>
      <c r="L10" s="235">
        <f>('2.FoodPricesAndComposition'!P10/'2.FoodPricesAndComposition'!H10)*100</f>
        <v>0.22222222222222221</v>
      </c>
      <c r="M10" s="235">
        <f>('2.FoodPricesAndComposition'!Q10/'2.FoodPricesAndComposition'!H10)*100</f>
        <v>4.4444444444444446E-2</v>
      </c>
      <c r="N10" s="235">
        <f>('2.FoodPricesAndComposition'!R10/'2.FoodPricesAndComposition'!H10)*100</f>
        <v>0</v>
      </c>
      <c r="O10" s="235">
        <f>('2.FoodPricesAndComposition'!S10/'2.FoodPricesAndComposition'!H10)*100</f>
        <v>60</v>
      </c>
      <c r="P10" s="235">
        <f>('2.FoodPricesAndComposition'!T10/'2.FoodPricesAndComposition'!H10)*100</f>
        <v>2.6666666666666665</v>
      </c>
      <c r="Q10" s="235">
        <f>('2.FoodPricesAndComposition'!U10/'2.FoodPricesAndComposition'!H10)*100</f>
        <v>106.34920634920636</v>
      </c>
      <c r="R10" s="235">
        <f>('2.FoodPricesAndComposition'!V10/'2.FoodPricesAndComposition'!H10)*100</f>
        <v>0.16031746031746033</v>
      </c>
      <c r="S10" s="235">
        <f>('2.FoodPricesAndComposition'!W10/'2.FoodPricesAndComposition'!H10)*100</f>
        <v>1.5555555555555556</v>
      </c>
      <c r="T10" s="235">
        <f>('2.FoodPricesAndComposition'!X10/'2.FoodPricesAndComposition'!H10)*100</f>
        <v>76.19047619047619</v>
      </c>
      <c r="U10" s="235">
        <f>('2.FoodPricesAndComposition'!Y10/'2.FoodPricesAndComposition'!H10)*100</f>
        <v>73.015873015873012</v>
      </c>
      <c r="V10" s="235">
        <f>('2.FoodPricesAndComposition'!Z10/'2.FoodPricesAndComposition'!H10)*100</f>
        <v>1.1111111111111109</v>
      </c>
      <c r="W10" s="235">
        <f>('2.FoodPricesAndComposition'!AA10/'2.FoodPricesAndComposition'!H10)*100</f>
        <v>0.33333333333333331</v>
      </c>
      <c r="X10" s="235">
        <f>('2.FoodPricesAndComposition'!AB10/'2.FoodPricesAndComposition'!H10)*100</f>
        <v>9.5238095238095237</v>
      </c>
      <c r="Y10" s="235">
        <f>('2.FoodPricesAndComposition'!AC10/'2.FoodPricesAndComposition'!H10)*100</f>
        <v>782.53968253968253</v>
      </c>
      <c r="Z10" s="235">
        <f>('2.FoodPricesAndComposition'!AD10/'2.FoodPricesAndComposition'!H10)*100</f>
        <v>4.4444444444444438</v>
      </c>
      <c r="AA10" s="16">
        <f>'2.FoodPricesAndComposition'!AE10</f>
        <v>169295</v>
      </c>
    </row>
    <row r="11" spans="1:27" x14ac:dyDescent="0.25">
      <c r="A11" s="111" t="str">
        <f>'2.FoodPricesAndComposition'!A11</f>
        <v>Cabbage, red</v>
      </c>
      <c r="B11" s="151">
        <f>('2.FoodPricesAndComposition'!F11/'2.FoodPricesAndComposition'!H11)*100</f>
        <v>2.0714285714285712</v>
      </c>
      <c r="C11" s="119"/>
      <c r="D11" s="230">
        <v>100</v>
      </c>
      <c r="E11" s="235">
        <f>('2.FoodPricesAndComposition'!I11/'2.FoodPricesAndComposition'!H11)*100</f>
        <v>4.5357142857142856</v>
      </c>
      <c r="F11" s="235">
        <f>('2.FoodPricesAndComposition'!J11/'2.FoodPricesAndComposition'!H11)*100</f>
        <v>0.5</v>
      </c>
      <c r="G11" s="235">
        <f>('2.FoodPricesAndComposition'!K11/'2.FoodPricesAndComposition'!H11)*100</f>
        <v>23.428571428571427</v>
      </c>
      <c r="H11" s="235">
        <f>('2.FoodPricesAndComposition'!L11/'2.FoodPricesAndComposition'!H11)*100</f>
        <v>178.57142857142858</v>
      </c>
      <c r="I11" s="235">
        <f>('2.FoodPricesAndComposition'!M11/'2.FoodPricesAndComposition'!H11)*100</f>
        <v>181.07142857142858</v>
      </c>
      <c r="J11" s="235">
        <f>('2.FoodPricesAndComposition'!N11/'2.FoodPricesAndComposition'!H11)*100</f>
        <v>0.66428571428571426</v>
      </c>
      <c r="K11" s="235">
        <f>('2.FoodPricesAndComposition'!O11/'2.FoodPricesAndComposition'!H11)*100</f>
        <v>0.35714285714285715</v>
      </c>
      <c r="L11" s="235">
        <f>('2.FoodPricesAndComposition'!P11/'2.FoodPricesAndComposition'!H11)*100</f>
        <v>0.20357142857142857</v>
      </c>
      <c r="M11" s="235">
        <f>('2.FoodPricesAndComposition'!Q11/'2.FoodPricesAndComposition'!H11)*100</f>
        <v>0.21785714285714286</v>
      </c>
      <c r="N11" s="235">
        <f>('2.FoodPricesAndComposition'!R11/'2.FoodPricesAndComposition'!H11)*100</f>
        <v>0</v>
      </c>
      <c r="O11" s="235">
        <f>('2.FoodPricesAndComposition'!S11/'2.FoodPricesAndComposition'!H11)*100</f>
        <v>57.142857142857139</v>
      </c>
      <c r="P11" s="235">
        <f>('2.FoodPricesAndComposition'!T11/'2.FoodPricesAndComposition'!H11)*100</f>
        <v>1.3285714285714285</v>
      </c>
      <c r="Q11" s="235">
        <f>('2.FoodPricesAndComposition'!U11/'2.FoodPricesAndComposition'!H11)*100</f>
        <v>142.85714285714286</v>
      </c>
      <c r="R11" s="235">
        <f>('2.FoodPricesAndComposition'!V11/'2.FoodPricesAndComposition'!H11)*100</f>
        <v>5.3571428571428575E-2</v>
      </c>
      <c r="S11" s="235">
        <f>('2.FoodPricesAndComposition'!W11/'2.FoodPricesAndComposition'!H11)*100</f>
        <v>2.5357142857142856</v>
      </c>
      <c r="T11" s="235">
        <f>('2.FoodPricesAndComposition'!X11/'2.FoodPricesAndComposition'!H11)*100</f>
        <v>50</v>
      </c>
      <c r="U11" s="235">
        <f>('2.FoodPricesAndComposition'!Y11/'2.FoodPricesAndComposition'!H11)*100</f>
        <v>95.357142857142847</v>
      </c>
      <c r="V11" s="235">
        <f>('2.FoodPricesAndComposition'!Z11/'2.FoodPricesAndComposition'!H11)*100</f>
        <v>1.9071428571428573</v>
      </c>
      <c r="W11" s="235">
        <f>('2.FoodPricesAndComposition'!AA11/'2.FoodPricesAndComposition'!H11)*100</f>
        <v>0.7142857142857143</v>
      </c>
      <c r="X11" s="235">
        <f>('2.FoodPricesAndComposition'!AB11/'2.FoodPricesAndComposition'!H11)*100</f>
        <v>85.714285714285708</v>
      </c>
      <c r="Y11" s="235">
        <f>('2.FoodPricesAndComposition'!AC11/'2.FoodPricesAndComposition'!H11)*100</f>
        <v>771.42857142857144</v>
      </c>
      <c r="Z11" s="235">
        <f>('2.FoodPricesAndComposition'!AD11/'2.FoodPricesAndComposition'!H11)*100</f>
        <v>6.6785714285714297</v>
      </c>
      <c r="AA11" s="16">
        <f>'2.FoodPricesAndComposition'!AE11</f>
        <v>169977</v>
      </c>
    </row>
    <row r="12" spans="1:27" x14ac:dyDescent="0.25">
      <c r="A12" s="111" t="str">
        <f>'2.FoodPricesAndComposition'!A12</f>
        <v>Carrots, fresh</v>
      </c>
      <c r="B12" s="151">
        <f>('2.FoodPricesAndComposition'!F12/'2.FoodPricesAndComposition'!H12)*100</f>
        <v>0.60377358490566035</v>
      </c>
      <c r="C12" s="119"/>
      <c r="D12" s="230">
        <v>100</v>
      </c>
      <c r="E12" s="235">
        <f>('2.FoodPricesAndComposition'!I12/'2.FoodPricesAndComposition'!H12)*100</f>
        <v>2.2452830188679247</v>
      </c>
      <c r="F12" s="235">
        <f>('2.FoodPricesAndComposition'!J12/'2.FoodPricesAndComposition'!H12)*100</f>
        <v>0.58490566037735847</v>
      </c>
      <c r="G12" s="235">
        <f>('2.FoodPricesAndComposition'!K12/'2.FoodPricesAndComposition'!H12)*100</f>
        <v>23.20754716981132</v>
      </c>
      <c r="H12" s="235">
        <f>('2.FoodPricesAndComposition'!L12/'2.FoodPricesAndComposition'!H12)*100</f>
        <v>2018.867924528302</v>
      </c>
      <c r="I12" s="235">
        <f>('2.FoodPricesAndComposition'!M12/'2.FoodPricesAndComposition'!H12)*100</f>
        <v>14.339622641509434</v>
      </c>
      <c r="J12" s="235">
        <f>('2.FoodPricesAndComposition'!N12/'2.FoodPricesAndComposition'!H12)*100</f>
        <v>0.33396226415094338</v>
      </c>
      <c r="K12" s="235">
        <f>('2.FoodPricesAndComposition'!O12/'2.FoodPricesAndComposition'!H12)*100</f>
        <v>1.6037735849056605</v>
      </c>
      <c r="L12" s="235">
        <f>('2.FoodPricesAndComposition'!P12/'2.FoodPricesAndComposition'!H12)*100</f>
        <v>0.15849056603773587</v>
      </c>
      <c r="M12" s="235">
        <f>('2.FoodPricesAndComposition'!Q12/'2.FoodPricesAndComposition'!H12)*100</f>
        <v>0.13962264150943396</v>
      </c>
      <c r="N12" s="235">
        <f>('2.FoodPricesAndComposition'!R12/'2.FoodPricesAndComposition'!H12)*100</f>
        <v>0</v>
      </c>
      <c r="O12" s="235">
        <f>('2.FoodPricesAndComposition'!S12/'2.FoodPricesAndComposition'!H12)*100</f>
        <v>45.849056603773583</v>
      </c>
      <c r="P12" s="235">
        <f>('2.FoodPricesAndComposition'!T12/'2.FoodPricesAndComposition'!H12)*100</f>
        <v>2.3773584905660377</v>
      </c>
      <c r="Q12" s="235">
        <f>('2.FoodPricesAndComposition'!U12/'2.FoodPricesAndComposition'!H12)*100</f>
        <v>79.245283018867923</v>
      </c>
      <c r="R12" s="235">
        <f>('2.FoodPricesAndComposition'!V12/'2.FoodPricesAndComposition'!H12)*100</f>
        <v>0.10943396226415095</v>
      </c>
      <c r="S12" s="235">
        <f>('2.FoodPricesAndComposition'!W12/'2.FoodPricesAndComposition'!H12)*100</f>
        <v>0.71698113207547165</v>
      </c>
      <c r="T12" s="235">
        <f>('2.FoodPricesAndComposition'!X12/'2.FoodPricesAndComposition'!H12)*100</f>
        <v>28.30188679245283</v>
      </c>
      <c r="U12" s="235">
        <f>('2.FoodPricesAndComposition'!Y12/'2.FoodPricesAndComposition'!H12)*100</f>
        <v>84.528301886792448</v>
      </c>
      <c r="V12" s="235">
        <f>('2.FoodPricesAndComposition'!Z12/'2.FoodPricesAndComposition'!H12)*100</f>
        <v>0.24150943396226415</v>
      </c>
      <c r="W12" s="235">
        <f>('2.FoodPricesAndComposition'!AA12/'2.FoodPricesAndComposition'!H12)*100</f>
        <v>0.58490566037735847</v>
      </c>
      <c r="X12" s="235">
        <f>('2.FoodPricesAndComposition'!AB12/'2.FoodPricesAndComposition'!H12)*100</f>
        <v>166.03773584905662</v>
      </c>
      <c r="Y12" s="235">
        <f>('2.FoodPricesAndComposition'!AC12/'2.FoodPricesAndComposition'!H12)*100</f>
        <v>773.58490566037733</v>
      </c>
      <c r="Z12" s="235">
        <f>('2.FoodPricesAndComposition'!AD12/'2.FoodPricesAndComposition'!H12)*100</f>
        <v>6.7547169811320753</v>
      </c>
      <c r="AA12" s="16">
        <f>'2.FoodPricesAndComposition'!AE12</f>
        <v>170393</v>
      </c>
    </row>
    <row r="13" spans="1:27" x14ac:dyDescent="0.25">
      <c r="A13" s="111" t="str">
        <f>'2.FoodPricesAndComposition'!A13</f>
        <v>Carrots, frozen, cut, Stop &amp; Shop brand</v>
      </c>
      <c r="B13" s="151">
        <f>('2.FoodPricesAndComposition'!F13/'2.FoodPricesAndComposition'!H13)*100</f>
        <v>1.1428571428571428</v>
      </c>
      <c r="C13" s="119"/>
      <c r="D13" s="230">
        <v>100</v>
      </c>
      <c r="E13" s="235">
        <f>('2.FoodPricesAndComposition'!I13/'2.FoodPricesAndComposition'!H13)*100</f>
        <v>2.1714285714285713</v>
      </c>
      <c r="F13" s="235">
        <f>('2.FoodPricesAndComposition'!J13/'2.FoodPricesAndComposition'!H13)*100</f>
        <v>1.2857142857142856</v>
      </c>
      <c r="G13" s="235">
        <f>('2.FoodPricesAndComposition'!K13/'2.FoodPricesAndComposition'!H13)*100</f>
        <v>21.942857142857143</v>
      </c>
      <c r="H13" s="235">
        <f>('2.FoodPricesAndComposition'!L13/'2.FoodPricesAndComposition'!H13)*100</f>
        <v>1971.4285714285716</v>
      </c>
      <c r="I13" s="235">
        <f>('2.FoodPricesAndComposition'!M13/'2.FoodPricesAndComposition'!H13)*100</f>
        <v>6.9428571428571439</v>
      </c>
      <c r="J13" s="235">
        <f>('2.FoodPricesAndComposition'!N13/'2.FoodPricesAndComposition'!H13)*100</f>
        <v>0.26285714285714284</v>
      </c>
      <c r="K13" s="235">
        <f>('2.FoodPricesAndComposition'!O13/'2.FoodPricesAndComposition'!H13)*100</f>
        <v>1.5714285714285716</v>
      </c>
      <c r="L13" s="235">
        <f>('2.FoodPricesAndComposition'!P13/'2.FoodPricesAndComposition'!H13)*100</f>
        <v>0.12285714285714285</v>
      </c>
      <c r="M13" s="235">
        <f>('2.FoodPricesAndComposition'!Q13/'2.FoodPricesAndComposition'!H13)*100</f>
        <v>0.10285714285714284</v>
      </c>
      <c r="N13" s="235">
        <f>('2.FoodPricesAndComposition'!R13/'2.FoodPricesAndComposition'!H13)*100</f>
        <v>0</v>
      </c>
      <c r="O13" s="235">
        <f>('2.FoodPricesAndComposition'!S13/'2.FoodPricesAndComposition'!H13)*100</f>
        <v>27.714285714285715</v>
      </c>
      <c r="P13" s="235">
        <f>('2.FoodPricesAndComposition'!T13/'2.FoodPricesAndComposition'!H13)*100</f>
        <v>1.2885714285714287</v>
      </c>
      <c r="Q13" s="235">
        <f>('2.FoodPricesAndComposition'!U13/'2.FoodPricesAndComposition'!H13)*100</f>
        <v>100</v>
      </c>
      <c r="R13" s="235">
        <f>('2.FoodPricesAndComposition'!V13/'2.FoodPricesAndComposition'!H13)*100</f>
        <v>0.20571428571428568</v>
      </c>
      <c r="S13" s="235">
        <f>('2.FoodPricesAndComposition'!W13/'2.FoodPricesAndComposition'!H13)*100</f>
        <v>1.2285714285714284</v>
      </c>
      <c r="T13" s="235">
        <f>('2.FoodPricesAndComposition'!X13/'2.FoodPricesAndComposition'!H13)*100</f>
        <v>34.285714285714285</v>
      </c>
      <c r="U13" s="235">
        <f>('2.FoodPricesAndComposition'!Y13/'2.FoodPricesAndComposition'!H13)*100</f>
        <v>91.428571428571431</v>
      </c>
      <c r="V13" s="235">
        <f>('2.FoodPricesAndComposition'!Z13/'2.FoodPricesAndComposition'!H13)*100</f>
        <v>1.9428571428571431</v>
      </c>
      <c r="W13" s="235">
        <f>('2.FoodPricesAndComposition'!AA13/'2.FoodPricesAndComposition'!H13)*100</f>
        <v>0.91428571428571437</v>
      </c>
      <c r="X13" s="235">
        <f>('2.FoodPricesAndComposition'!AB13/'2.FoodPricesAndComposition'!H13)*100</f>
        <v>188.57142857142856</v>
      </c>
      <c r="Y13" s="235">
        <f>('2.FoodPricesAndComposition'!AC13/'2.FoodPricesAndComposition'!H13)*100</f>
        <v>651.42857142857144</v>
      </c>
      <c r="Z13" s="235">
        <f>('2.FoodPricesAndComposition'!AD13/'2.FoodPricesAndComposition'!H13)*100</f>
        <v>9.1714285714285708</v>
      </c>
      <c r="AA13" s="16">
        <f>'2.FoodPricesAndComposition'!AE13</f>
        <v>169983</v>
      </c>
    </row>
    <row r="14" spans="1:27" x14ac:dyDescent="0.25">
      <c r="A14" s="111" t="str">
        <f>'2.FoodPricesAndComposition'!A14</f>
        <v>Carrots, canned, sliced, Stop &amp; Shop brand</v>
      </c>
      <c r="B14" s="151">
        <f>('2.FoodPricesAndComposition'!F14/'2.FoodPricesAndComposition'!H14)*100</f>
        <v>1.8499999999999999</v>
      </c>
      <c r="C14" s="119"/>
      <c r="D14" s="230">
        <v>100</v>
      </c>
      <c r="E14" s="235">
        <f>('2.FoodPricesAndComposition'!I14/'2.FoodPricesAndComposition'!H14)*100</f>
        <v>2.5500000000000003</v>
      </c>
      <c r="F14" s="235">
        <f>('2.FoodPricesAndComposition'!J14/'2.FoodPricesAndComposition'!H14)*100</f>
        <v>0.6</v>
      </c>
      <c r="G14" s="235">
        <f>('2.FoodPricesAndComposition'!K14/'2.FoodPricesAndComposition'!H14)*100</f>
        <v>23.3</v>
      </c>
      <c r="H14" s="235">
        <f>('2.FoodPricesAndComposition'!L14/'2.FoodPricesAndComposition'!H14)*100</f>
        <v>2425</v>
      </c>
      <c r="I14" s="235">
        <f>('2.FoodPricesAndComposition'!M14/'2.FoodPricesAndComposition'!H14)*100</f>
        <v>8.6999999999999993</v>
      </c>
      <c r="J14" s="235">
        <f>('2.FoodPricesAndComposition'!N14/'2.FoodPricesAndComposition'!H14)*100</f>
        <v>0.48499999999999999</v>
      </c>
      <c r="K14" s="235">
        <f>('2.FoodPricesAndComposition'!O14/'2.FoodPricesAndComposition'!H14)*100</f>
        <v>3.15</v>
      </c>
      <c r="L14" s="235">
        <f>('2.FoodPricesAndComposition'!P14/'2.FoodPricesAndComposition'!H14)*100</f>
        <v>8.5000000000000006E-2</v>
      </c>
      <c r="M14" s="235">
        <f>('2.FoodPricesAndComposition'!Q14/'2.FoodPricesAndComposition'!H14)*100</f>
        <v>0.11499999999999999</v>
      </c>
      <c r="N14" s="235">
        <f>('2.FoodPricesAndComposition'!R14/'2.FoodPricesAndComposition'!H14)*100</f>
        <v>0</v>
      </c>
      <c r="O14" s="235">
        <f>('2.FoodPricesAndComposition'!S14/'2.FoodPricesAndComposition'!H14)*100</f>
        <v>35</v>
      </c>
      <c r="P14" s="235">
        <f>('2.FoodPricesAndComposition'!T14/'2.FoodPricesAndComposition'!H14)*100</f>
        <v>1.83</v>
      </c>
      <c r="Q14" s="235">
        <f>('2.FoodPricesAndComposition'!U14/'2.FoodPricesAndComposition'!H14)*100</f>
        <v>135</v>
      </c>
      <c r="R14" s="235">
        <f>('2.FoodPricesAndComposition'!V14/'2.FoodPricesAndComposition'!H14)*100</f>
        <v>0.44999999999999996</v>
      </c>
      <c r="S14" s="235">
        <f>('2.FoodPricesAndComposition'!W14/'2.FoodPricesAndComposition'!H14)*100</f>
        <v>2.25</v>
      </c>
      <c r="T14" s="235">
        <f>('2.FoodPricesAndComposition'!X14/'2.FoodPricesAndComposition'!H14)*100</f>
        <v>40</v>
      </c>
      <c r="U14" s="235">
        <f>('2.FoodPricesAndComposition'!Y14/'2.FoodPricesAndComposition'!H14)*100</f>
        <v>85</v>
      </c>
      <c r="V14" s="235">
        <f>('2.FoodPricesAndComposition'!Z14/'2.FoodPricesAndComposition'!H14)*100</f>
        <v>1.7499999999999998</v>
      </c>
      <c r="W14" s="235">
        <f>('2.FoodPricesAndComposition'!AA14/'2.FoodPricesAndComposition'!H14)*100</f>
        <v>1.25</v>
      </c>
      <c r="X14" s="235">
        <f>('2.FoodPricesAndComposition'!AB14/'2.FoodPricesAndComposition'!H14)*100</f>
        <v>150</v>
      </c>
      <c r="Y14" s="235">
        <f>('2.FoodPricesAndComposition'!AC14/'2.FoodPricesAndComposition'!H14)*100</f>
        <v>685</v>
      </c>
      <c r="Z14" s="235">
        <f>('2.FoodPricesAndComposition'!AD14/'2.FoodPricesAndComposition'!H14)*100</f>
        <v>7.85</v>
      </c>
      <c r="AA14" s="16">
        <f>'2.FoodPricesAndComposition'!AE14</f>
        <v>169340</v>
      </c>
    </row>
    <row r="15" spans="1:27" x14ac:dyDescent="0.25">
      <c r="A15" s="111" t="str">
        <f>'2.FoodPricesAndComposition'!A15</f>
        <v>Corn, canned, whole kernel, Stop &amp; Shop brand</v>
      </c>
      <c r="B15" s="151">
        <f>('2.FoodPricesAndComposition'!F15/'2.FoodPricesAndComposition'!H15)*100</f>
        <v>0.60655737704918034</v>
      </c>
      <c r="C15" s="119"/>
      <c r="D15" s="230">
        <v>100</v>
      </c>
      <c r="E15" s="235">
        <f>('2.FoodPricesAndComposition'!I15/'2.FoodPricesAndComposition'!H15)*100</f>
        <v>3.1967213114754096</v>
      </c>
      <c r="F15" s="235">
        <f>('2.FoodPricesAndComposition'!J15/'2.FoodPricesAndComposition'!H15)*100</f>
        <v>1.2622950819672132</v>
      </c>
      <c r="G15" s="235">
        <f>('2.FoodPricesAndComposition'!K15/'2.FoodPricesAndComposition'!H15)*100</f>
        <v>22.78688524590164</v>
      </c>
      <c r="H15" s="235">
        <f>('2.FoodPricesAndComposition'!L15/'2.FoodPricesAndComposition'!H15)*100</f>
        <v>3.278688524590164</v>
      </c>
      <c r="I15" s="235">
        <f>('2.FoodPricesAndComposition'!M15/'2.FoodPricesAndComposition'!H15)*100</f>
        <v>4.2622950819672134</v>
      </c>
      <c r="J15" s="235">
        <f>('2.FoodPricesAndComposition'!N15/'2.FoodPricesAndComposition'!H15)*100</f>
        <v>6.0655737704918028E-2</v>
      </c>
      <c r="K15" s="235">
        <f>('2.FoodPricesAndComposition'!O15/'2.FoodPricesAndComposition'!H15)*100</f>
        <v>4.9180327868852458E-2</v>
      </c>
      <c r="L15" s="235">
        <f>('2.FoodPricesAndComposition'!P15/'2.FoodPricesAndComposition'!H15)*100</f>
        <v>2.4590163934426229E-2</v>
      </c>
      <c r="M15" s="235">
        <f>('2.FoodPricesAndComposition'!Q15/'2.FoodPricesAndComposition'!H15)*100</f>
        <v>2.4590163934426229E-2</v>
      </c>
      <c r="N15" s="235">
        <f>('2.FoodPricesAndComposition'!R15/'2.FoodPricesAndComposition'!H15)*100</f>
        <v>0</v>
      </c>
      <c r="O15" s="235">
        <f>('2.FoodPricesAndComposition'!S15/'2.FoodPricesAndComposition'!H15)*100</f>
        <v>62.295081967213115</v>
      </c>
      <c r="P15" s="235">
        <f>('2.FoodPricesAndComposition'!T15/'2.FoodPricesAndComposition'!H15)*100</f>
        <v>1.4491803278688524</v>
      </c>
      <c r="Q15" s="235">
        <f>('2.FoodPricesAndComposition'!U15/'2.FoodPricesAndComposition'!H15)*100</f>
        <v>6.557377049180328</v>
      </c>
      <c r="R15" s="235">
        <f>('2.FoodPricesAndComposition'!V15/'2.FoodPricesAndComposition'!H15)*100</f>
        <v>4.5901639344262293E-2</v>
      </c>
      <c r="S15" s="235">
        <f>('2.FoodPricesAndComposition'!W15/'2.FoodPricesAndComposition'!H15)*100</f>
        <v>0.5901639344262295</v>
      </c>
      <c r="T15" s="235">
        <f>('2.FoodPricesAndComposition'!X15/'2.FoodPricesAndComposition'!H15)*100</f>
        <v>24.590163934426229</v>
      </c>
      <c r="U15" s="235">
        <f>('2.FoodPricesAndComposition'!Y15/'2.FoodPricesAndComposition'!H15)*100</f>
        <v>75.409836065573771</v>
      </c>
      <c r="V15" s="235">
        <f>('2.FoodPricesAndComposition'!Z15/'2.FoodPricesAndComposition'!H15)*100</f>
        <v>0.81967213114754101</v>
      </c>
      <c r="W15" s="235">
        <f>('2.FoodPricesAndComposition'!AA15/'2.FoodPricesAndComposition'!H15)*100</f>
        <v>0.63934426229508201</v>
      </c>
      <c r="X15" s="235">
        <f>('2.FoodPricesAndComposition'!AB15/'2.FoodPricesAndComposition'!H15)*100</f>
        <v>319.67213114754099</v>
      </c>
      <c r="Y15" s="235">
        <f>('2.FoodPricesAndComposition'!AC15/'2.FoodPricesAndComposition'!H15)*100</f>
        <v>222.95081967213113</v>
      </c>
      <c r="Z15" s="235">
        <f>('2.FoodPricesAndComposition'!AD15/'2.FoodPricesAndComposition'!H15)*100</f>
        <v>2.7868852459016393</v>
      </c>
      <c r="AA15" s="16">
        <f>'2.FoodPricesAndComposition'!AE15</f>
        <v>170409</v>
      </c>
    </row>
    <row r="16" spans="1:27" x14ac:dyDescent="0.25">
      <c r="A16" s="111" t="str">
        <f>'2.FoodPricesAndComposition'!A16</f>
        <v>Green beans, frozen, cut, Stop &amp; Shop brand</v>
      </c>
      <c r="B16" s="151">
        <f>('2.FoodPricesAndComposition'!F16/'2.FoodPricesAndComposition'!H16)*100</f>
        <v>1.36</v>
      </c>
      <c r="C16" s="119"/>
      <c r="D16" s="230">
        <v>100</v>
      </c>
      <c r="E16" s="235">
        <f>('2.FoodPricesAndComposition'!I16/'2.FoodPricesAndComposition'!H16)*100</f>
        <v>5.44</v>
      </c>
      <c r="F16" s="235">
        <f>('2.FoodPricesAndComposition'!J16/'2.FoodPricesAndComposition'!H16)*100</f>
        <v>0.64</v>
      </c>
      <c r="G16" s="235">
        <f>('2.FoodPricesAndComposition'!K16/'2.FoodPricesAndComposition'!H16)*100</f>
        <v>22.84</v>
      </c>
      <c r="H16" s="235">
        <f>('2.FoodPricesAndComposition'!L16/'2.FoodPricesAndComposition'!H16)*100</f>
        <v>80</v>
      </c>
      <c r="I16" s="235">
        <f>('2.FoodPricesAndComposition'!M16/'2.FoodPricesAndComposition'!H16)*100</f>
        <v>39.08</v>
      </c>
      <c r="J16" s="235">
        <f>('2.FoodPricesAndComposition'!N16/'2.FoodPricesAndComposition'!H16)*100</f>
        <v>0.13200000000000001</v>
      </c>
      <c r="K16" s="235">
        <f>('2.FoodPricesAndComposition'!O16/'2.FoodPricesAndComposition'!H16)*100</f>
        <v>1.28</v>
      </c>
      <c r="L16" s="235">
        <f>('2.FoodPricesAndComposition'!P16/'2.FoodPricesAndComposition'!H16)*100</f>
        <v>0.29599999999999999</v>
      </c>
      <c r="M16" s="235">
        <f>('2.FoodPricesAndComposition'!Q16/'2.FoodPricesAndComposition'!H16)*100</f>
        <v>0.27600000000000002</v>
      </c>
      <c r="N16" s="235">
        <f>('2.FoodPricesAndComposition'!R16/'2.FoodPricesAndComposition'!H16)*100</f>
        <v>0</v>
      </c>
      <c r="O16" s="235">
        <f>('2.FoodPricesAndComposition'!S16/'2.FoodPricesAndComposition'!H16)*100</f>
        <v>45.6</v>
      </c>
      <c r="P16" s="235">
        <f>('2.FoodPricesAndComposition'!T16/'2.FoodPricesAndComposition'!H16)*100</f>
        <v>1.504</v>
      </c>
      <c r="Q16" s="235">
        <f>('2.FoodPricesAndComposition'!U16/'2.FoodPricesAndComposition'!H16)*100</f>
        <v>128</v>
      </c>
      <c r="R16" s="235">
        <f>('2.FoodPricesAndComposition'!V16/'2.FoodPricesAndComposition'!H16)*100</f>
        <v>0.14799999999999999</v>
      </c>
      <c r="S16" s="235">
        <f>('2.FoodPricesAndComposition'!W16/'2.FoodPricesAndComposition'!H16)*100</f>
        <v>2.56</v>
      </c>
      <c r="T16" s="235">
        <f>('2.FoodPricesAndComposition'!X16/'2.FoodPricesAndComposition'!H16)*100</f>
        <v>68</v>
      </c>
      <c r="U16" s="235">
        <f>('2.FoodPricesAndComposition'!Y16/'2.FoodPricesAndComposition'!H16)*100</f>
        <v>96</v>
      </c>
      <c r="V16" s="235">
        <f>('2.FoodPricesAndComposition'!Z16/'2.FoodPricesAndComposition'!H16)*100</f>
        <v>1.8000000000000003</v>
      </c>
      <c r="W16" s="235">
        <f>('2.FoodPricesAndComposition'!AA16/'2.FoodPricesAndComposition'!H16)*100</f>
        <v>0.8</v>
      </c>
      <c r="X16" s="235">
        <f>('2.FoodPricesAndComposition'!AB16/'2.FoodPricesAndComposition'!H16)*100</f>
        <v>8</v>
      </c>
      <c r="Y16" s="235">
        <f>('2.FoodPricesAndComposition'!AC16/'2.FoodPricesAndComposition'!H16)*100</f>
        <v>564</v>
      </c>
      <c r="Z16" s="235">
        <f>('2.FoodPricesAndComposition'!AD16/'2.FoodPricesAndComposition'!H16)*100</f>
        <v>7.88</v>
      </c>
      <c r="AA16" s="16">
        <f>'2.FoodPricesAndComposition'!AE16</f>
        <v>169962</v>
      </c>
    </row>
    <row r="17" spans="1:27" x14ac:dyDescent="0.25">
      <c r="A17" s="111" t="str">
        <f>'2.FoodPricesAndComposition'!A17</f>
        <v>Kale, bagged, frozen, Stop &amp; Shop brand</v>
      </c>
      <c r="B17" s="151">
        <f>('2.FoodPricesAndComposition'!F17/'2.FoodPricesAndComposition'!H17)*100</f>
        <v>1.6</v>
      </c>
      <c r="C17" s="119"/>
      <c r="D17" s="230">
        <v>100</v>
      </c>
      <c r="E17" s="235">
        <f>('2.FoodPricesAndComposition'!I17/'2.FoodPricesAndComposition'!H17)*100</f>
        <v>9.52</v>
      </c>
      <c r="F17" s="235">
        <f>('2.FoodPricesAndComposition'!J17/'2.FoodPricesAndComposition'!H17)*100</f>
        <v>1.6399999999999997</v>
      </c>
      <c r="G17" s="235">
        <f>('2.FoodPricesAndComposition'!K17/'2.FoodPricesAndComposition'!H17)*100</f>
        <v>17.440000000000001</v>
      </c>
      <c r="H17" s="235">
        <f>('2.FoodPricesAndComposition'!L17/'2.FoodPricesAndComposition'!H17)*100</f>
        <v>736</v>
      </c>
      <c r="I17" s="235">
        <f>('2.FoodPricesAndComposition'!M17/'2.FoodPricesAndComposition'!H17)*100</f>
        <v>140.4</v>
      </c>
      <c r="J17" s="235">
        <f>('2.FoodPricesAndComposition'!N17/'2.FoodPricesAndComposition'!H17)*100</f>
        <v>0.32</v>
      </c>
      <c r="K17" s="235">
        <f>('2.FoodPricesAndComposition'!O17/'2.FoodPricesAndComposition'!H17)*100</f>
        <v>2.04</v>
      </c>
      <c r="L17" s="235">
        <f>('2.FoodPricesAndComposition'!P17/'2.FoodPricesAndComposition'!H17)*100</f>
        <v>0.2</v>
      </c>
      <c r="M17" s="235">
        <f>('2.FoodPricesAndComposition'!Q17/'2.FoodPricesAndComposition'!H17)*100</f>
        <v>0.4</v>
      </c>
      <c r="N17" s="235">
        <f>('2.FoodPricesAndComposition'!R17/'2.FoodPricesAndComposition'!H17)*100</f>
        <v>0</v>
      </c>
      <c r="O17" s="235">
        <f>('2.FoodPricesAndComposition'!S17/'2.FoodPricesAndComposition'!H17)*100</f>
        <v>60.8</v>
      </c>
      <c r="P17" s="235">
        <f>('2.FoodPricesAndComposition'!T17/'2.FoodPricesAndComposition'!H17)*100</f>
        <v>2.492</v>
      </c>
      <c r="Q17" s="235">
        <f>('2.FoodPricesAndComposition'!U17/'2.FoodPricesAndComposition'!H17)*100</f>
        <v>484</v>
      </c>
      <c r="R17" s="235">
        <f>('2.FoodPricesAndComposition'!V17/'2.FoodPricesAndComposition'!H17)*100</f>
        <v>0.16400000000000001</v>
      </c>
      <c r="S17" s="235">
        <f>('2.FoodPricesAndComposition'!W17/'2.FoodPricesAndComposition'!H17)*100</f>
        <v>3.32</v>
      </c>
      <c r="T17" s="235">
        <f>('2.FoodPricesAndComposition'!X17/'2.FoodPricesAndComposition'!H17)*100</f>
        <v>64</v>
      </c>
      <c r="U17" s="235">
        <f>('2.FoodPricesAndComposition'!Y17/'2.FoodPricesAndComposition'!H17)*100</f>
        <v>104</v>
      </c>
      <c r="V17" s="235">
        <f>('2.FoodPricesAndComposition'!Z17/'2.FoodPricesAndComposition'!H17)*100</f>
        <v>3.2</v>
      </c>
      <c r="W17" s="235">
        <f>('2.FoodPricesAndComposition'!AA17/'2.FoodPricesAndComposition'!H17)*100</f>
        <v>0.64</v>
      </c>
      <c r="X17" s="235">
        <f>('2.FoodPricesAndComposition'!AB17/'2.FoodPricesAndComposition'!H17)*100</f>
        <v>52</v>
      </c>
      <c r="Y17" s="235">
        <f>('2.FoodPricesAndComposition'!AC17/'2.FoodPricesAndComposition'!H17)*100</f>
        <v>1188</v>
      </c>
      <c r="Z17" s="235">
        <f>('2.FoodPricesAndComposition'!AD17/'2.FoodPricesAndComposition'!H17)*100</f>
        <v>7.16</v>
      </c>
      <c r="AA17" s="16">
        <f>'2.FoodPricesAndComposition'!AE17</f>
        <v>169239</v>
      </c>
    </row>
    <row r="18" spans="1:27" x14ac:dyDescent="0.25">
      <c r="A18" s="111" t="str">
        <f>'2.FoodPricesAndComposition'!A18</f>
        <v>Pumpkin, fresh</v>
      </c>
      <c r="B18" s="151">
        <f>('2.FoodPricesAndComposition'!F18/'2.FoodPricesAndComposition'!H18)*100</f>
        <v>1.1920529801324502</v>
      </c>
      <c r="C18" s="119"/>
      <c r="D18" s="230">
        <v>100</v>
      </c>
      <c r="E18" s="235">
        <f>('2.FoodPricesAndComposition'!I18/'2.FoodPricesAndComposition'!H18)*100</f>
        <v>3.8410596026490067</v>
      </c>
      <c r="F18" s="235">
        <f>('2.FoodPricesAndComposition'!J18/'2.FoodPricesAndComposition'!H18)*100</f>
        <v>0.38410596026490068</v>
      </c>
      <c r="G18" s="235">
        <f>('2.FoodPricesAndComposition'!K18/'2.FoodPricesAndComposition'!H18)*100</f>
        <v>24.966887417218544</v>
      </c>
      <c r="H18" s="235">
        <f>('2.FoodPricesAndComposition'!L18/'2.FoodPricesAndComposition'!H18)*100</f>
        <v>1635.7615894039736</v>
      </c>
      <c r="I18" s="235">
        <f>('2.FoodPricesAndComposition'!M18/'2.FoodPricesAndComposition'!H18)*100</f>
        <v>34.437086092715234</v>
      </c>
      <c r="J18" s="235">
        <f>('2.FoodPricesAndComposition'!N18/'2.FoodPricesAndComposition'!H18)*100</f>
        <v>0.23509933774834435</v>
      </c>
      <c r="K18" s="235">
        <f>('2.FoodPricesAndComposition'!O18/'2.FoodPricesAndComposition'!H18)*100</f>
        <v>4.072847682119205</v>
      </c>
      <c r="L18" s="235">
        <f>('2.FoodPricesAndComposition'!P18/'2.FoodPricesAndComposition'!H18)*100</f>
        <v>0.19205298013245034</v>
      </c>
      <c r="M18" s="235">
        <f>('2.FoodPricesAndComposition'!Q18/'2.FoodPricesAndComposition'!H18)*100</f>
        <v>0.42384105960264901</v>
      </c>
      <c r="N18" s="235">
        <f>('2.FoodPricesAndComposition'!R18/'2.FoodPricesAndComposition'!H18)*100</f>
        <v>0</v>
      </c>
      <c r="O18" s="235">
        <f>('2.FoodPricesAndComposition'!S18/'2.FoodPricesAndComposition'!H18)*100</f>
        <v>61.589403973509938</v>
      </c>
      <c r="P18" s="235">
        <f>('2.FoodPricesAndComposition'!T18/'2.FoodPricesAndComposition'!H18)*100</f>
        <v>2.3046357615894038</v>
      </c>
      <c r="Q18" s="235">
        <f>('2.FoodPricesAndComposition'!U18/'2.FoodPricesAndComposition'!H18)*100</f>
        <v>80.794701986754973</v>
      </c>
      <c r="R18" s="235">
        <f>('2.FoodPricesAndComposition'!V18/'2.FoodPricesAndComposition'!H18)*100</f>
        <v>0.48675496688741721</v>
      </c>
      <c r="S18" s="235">
        <f>('2.FoodPricesAndComposition'!W18/'2.FoodPricesAndComposition'!H18)*100</f>
        <v>3.0728476821192054</v>
      </c>
      <c r="T18" s="235">
        <f>('2.FoodPricesAndComposition'!X18/'2.FoodPricesAndComposition'!H18)*100</f>
        <v>46.357615894039739</v>
      </c>
      <c r="U18" s="235">
        <f>('2.FoodPricesAndComposition'!Y18/'2.FoodPricesAndComposition'!H18)*100</f>
        <v>168.87417218543047</v>
      </c>
      <c r="V18" s="235">
        <f>('2.FoodPricesAndComposition'!Z18/'2.FoodPricesAndComposition'!H18)*100</f>
        <v>1.1523178807947019</v>
      </c>
      <c r="W18" s="235">
        <f>('2.FoodPricesAndComposition'!AA18/'2.FoodPricesAndComposition'!H18)*100</f>
        <v>1.2284768211920529</v>
      </c>
      <c r="X18" s="235">
        <f>('2.FoodPricesAndComposition'!AB18/'2.FoodPricesAndComposition'!H18)*100</f>
        <v>3.3112582781456954</v>
      </c>
      <c r="Y18" s="235">
        <f>('2.FoodPricesAndComposition'!AC18/'2.FoodPricesAndComposition'!H18)*100</f>
        <v>1304.635761589404</v>
      </c>
      <c r="Z18" s="235">
        <f>('2.FoodPricesAndComposition'!AD18/'2.FoodPricesAndComposition'!H18)*100</f>
        <v>1.9205298013245033</v>
      </c>
      <c r="AA18" s="16">
        <f>'2.FoodPricesAndComposition'!AE18</f>
        <v>168448</v>
      </c>
    </row>
    <row r="19" spans="1:27" x14ac:dyDescent="0.25">
      <c r="A19" s="111" t="str">
        <f>'2.FoodPricesAndComposition'!A19</f>
        <v>Pumpkin, canned, Libby's brand</v>
      </c>
      <c r="B19" s="151">
        <f>('2.FoodPricesAndComposition'!F19/'2.FoodPricesAndComposition'!H19)*100</f>
        <v>1.42</v>
      </c>
      <c r="C19" s="119"/>
      <c r="D19" s="230">
        <v>100</v>
      </c>
      <c r="E19" s="235">
        <f>('2.FoodPricesAndComposition'!I19/'2.FoodPricesAndComposition'!H19)*100</f>
        <v>3.2400000000000007</v>
      </c>
      <c r="F19" s="235">
        <f>('2.FoodPricesAndComposition'!J19/'2.FoodPricesAndComposition'!H19)*100</f>
        <v>0.81999999999999984</v>
      </c>
      <c r="G19" s="235">
        <f>('2.FoodPricesAndComposition'!K19/'2.FoodPricesAndComposition'!H19)*100</f>
        <v>23.8</v>
      </c>
      <c r="H19" s="235">
        <f>('2.FoodPricesAndComposition'!L19/'2.FoodPricesAndComposition'!H19)*100</f>
        <v>2288</v>
      </c>
      <c r="I19" s="235">
        <f>('2.FoodPricesAndComposition'!M19/'2.FoodPricesAndComposition'!H19)*100</f>
        <v>12.34</v>
      </c>
      <c r="J19" s="235">
        <f>('2.FoodPricesAndComposition'!N19/'2.FoodPricesAndComposition'!H19)*100</f>
        <v>0.16400000000000001</v>
      </c>
      <c r="K19" s="235">
        <f>('2.FoodPricesAndComposition'!O19/'2.FoodPricesAndComposition'!H19)*100</f>
        <v>3.12</v>
      </c>
      <c r="L19" s="235">
        <f>('2.FoodPricesAndComposition'!P19/'2.FoodPricesAndComposition'!H19)*100</f>
        <v>7.0000000000000007E-2</v>
      </c>
      <c r="M19" s="235">
        <f>('2.FoodPricesAndComposition'!Q19/'2.FoodPricesAndComposition'!H19)*100</f>
        <v>0.158</v>
      </c>
      <c r="N19" s="235">
        <f>('2.FoodPricesAndComposition'!R19/'2.FoodPricesAndComposition'!H19)*100</f>
        <v>0</v>
      </c>
      <c r="O19" s="235">
        <f>('2.FoodPricesAndComposition'!S19/'2.FoodPricesAndComposition'!H19)*100</f>
        <v>35.200000000000003</v>
      </c>
      <c r="P19" s="235">
        <f>('2.FoodPricesAndComposition'!T19/'2.FoodPricesAndComposition'!H19)*100</f>
        <v>1.0780000000000001</v>
      </c>
      <c r="Q19" s="235">
        <f>('2.FoodPricesAndComposition'!U19/'2.FoodPricesAndComposition'!H19)*100</f>
        <v>76</v>
      </c>
      <c r="R19" s="235">
        <f>('2.FoodPricesAndComposition'!V19/'2.FoodPricesAndComposition'!H19)*100</f>
        <v>0.314</v>
      </c>
      <c r="S19" s="235">
        <f>('2.FoodPricesAndComposition'!W19/'2.FoodPricesAndComposition'!H19)*100</f>
        <v>4.08</v>
      </c>
      <c r="T19" s="235">
        <f>('2.FoodPricesAndComposition'!X19/'2.FoodPricesAndComposition'!H19)*100</f>
        <v>68</v>
      </c>
      <c r="U19" s="235">
        <f>('2.FoodPricesAndComposition'!Y19/'2.FoodPricesAndComposition'!H19)*100</f>
        <v>102</v>
      </c>
      <c r="V19" s="235">
        <f>('2.FoodPricesAndComposition'!Z19/'2.FoodPricesAndComposition'!H19)*100</f>
        <v>1</v>
      </c>
      <c r="W19" s="235">
        <f>('2.FoodPricesAndComposition'!AA19/'2.FoodPricesAndComposition'!H19)*100</f>
        <v>0.5</v>
      </c>
      <c r="X19" s="235">
        <f>('2.FoodPricesAndComposition'!AB19/'2.FoodPricesAndComposition'!H19)*100</f>
        <v>708</v>
      </c>
      <c r="Y19" s="235">
        <f>('2.FoodPricesAndComposition'!AC19/'2.FoodPricesAndComposition'!H19)*100</f>
        <v>606</v>
      </c>
      <c r="Z19" s="235">
        <f>('2.FoodPricesAndComposition'!AD19/'2.FoodPricesAndComposition'!H19)*100</f>
        <v>8.52</v>
      </c>
      <c r="AA19" s="16">
        <f>'2.FoodPricesAndComposition'!AE19</f>
        <v>170527</v>
      </c>
    </row>
    <row r="20" spans="1:27" x14ac:dyDescent="0.25">
      <c r="A20" s="111" t="str">
        <f>'2.FoodPricesAndComposition'!A20</f>
        <v>Pumpkin pie filling, canned, Libby's brand</v>
      </c>
      <c r="B20" s="151">
        <f>('2.FoodPricesAndComposition'!F20/'2.FoodPricesAndComposition'!H20)*100</f>
        <v>0.5625</v>
      </c>
      <c r="C20" s="119"/>
      <c r="D20" s="230">
        <v>100</v>
      </c>
      <c r="E20" s="235">
        <f>('2.FoodPricesAndComposition'!I20/'2.FoodPricesAndComposition'!H20)*100</f>
        <v>1.0499999999999998</v>
      </c>
      <c r="F20" s="235">
        <f>('2.FoodPricesAndComposition'!J20/'2.FoodPricesAndComposition'!H20)*100</f>
        <v>0.125</v>
      </c>
      <c r="G20" s="235">
        <f>('2.FoodPricesAndComposition'!K20/'2.FoodPricesAndComposition'!H20)*100</f>
        <v>25.387499999999996</v>
      </c>
      <c r="H20" s="235">
        <f>('2.FoodPricesAndComposition'!L20/'2.FoodPricesAndComposition'!H20)*100</f>
        <v>398.75</v>
      </c>
      <c r="I20" s="235">
        <f>('2.FoodPricesAndComposition'!M20/'2.FoodPricesAndComposition'!H20)*100</f>
        <v>3.3625000000000003</v>
      </c>
      <c r="J20" s="235">
        <f>('2.FoodPricesAndComposition'!N20/'2.FoodPricesAndComposition'!H20)*100</f>
        <v>0.1525</v>
      </c>
      <c r="K20" s="235">
        <f>('2.FoodPricesAndComposition'!O20/'2.FoodPricesAndComposition'!H20)*100</f>
        <v>0</v>
      </c>
      <c r="L20" s="235">
        <f>('2.FoodPricesAndComposition'!P20/'2.FoodPricesAndComposition'!H20)*100</f>
        <v>1.5000000000000001E-2</v>
      </c>
      <c r="M20" s="235">
        <f>('2.FoodPricesAndComposition'!Q20/'2.FoodPricesAndComposition'!H20)*100</f>
        <v>0.11375</v>
      </c>
      <c r="N20" s="235">
        <f>('2.FoodPricesAndComposition'!R20/'2.FoodPricesAndComposition'!H20)*100</f>
        <v>0</v>
      </c>
      <c r="O20" s="235">
        <f>('2.FoodPricesAndComposition'!S20/'2.FoodPricesAndComposition'!H20)*100</f>
        <v>33.625</v>
      </c>
      <c r="P20" s="235">
        <f>('2.FoodPricesAndComposition'!T20/'2.FoodPricesAndComposition'!H20)*100</f>
        <v>0.36</v>
      </c>
      <c r="Q20" s="235">
        <f>('2.FoodPricesAndComposition'!U20/'2.FoodPricesAndComposition'!H20)*100</f>
        <v>35</v>
      </c>
      <c r="R20" s="235">
        <f>('2.FoodPricesAndComposition'!V20/'2.FoodPricesAndComposition'!H20)*100</f>
        <v>6.5000000000000002E-2</v>
      </c>
      <c r="S20" s="235">
        <f>('2.FoodPricesAndComposition'!W20/'2.FoodPricesAndComposition'!H20)*100</f>
        <v>1.0249999999999999</v>
      </c>
      <c r="T20" s="235">
        <f>('2.FoodPricesAndComposition'!X20/'2.FoodPricesAndComposition'!H20)*100</f>
        <v>15</v>
      </c>
      <c r="U20" s="235">
        <f>('2.FoodPricesAndComposition'!Y20/'2.FoodPricesAndComposition'!H20)*100</f>
        <v>43.75</v>
      </c>
      <c r="V20" s="235">
        <f>('2.FoodPricesAndComposition'!Z20/'2.FoodPricesAndComposition'!H20)*100</f>
        <v>1.0625</v>
      </c>
      <c r="W20" s="235">
        <f>('2.FoodPricesAndComposition'!AA20/'2.FoodPricesAndComposition'!H20)*100</f>
        <v>0.26249999999999996</v>
      </c>
      <c r="X20" s="235">
        <f>('2.FoodPricesAndComposition'!AB20/'2.FoodPricesAndComposition'!H20)*100</f>
        <v>200</v>
      </c>
      <c r="Y20" s="235">
        <f>('2.FoodPricesAndComposition'!AC20/'2.FoodPricesAndComposition'!H20)*100</f>
        <v>132.5</v>
      </c>
      <c r="Z20" s="235">
        <f>('2.FoodPricesAndComposition'!AD20/'2.FoodPricesAndComposition'!H20)*100</f>
        <v>7.9750000000000005</v>
      </c>
      <c r="AA20" s="16">
        <f>'2.FoodPricesAndComposition'!AE20</f>
        <v>169273</v>
      </c>
    </row>
    <row r="21" spans="1:27" x14ac:dyDescent="0.25">
      <c r="A21" s="111" t="str">
        <f>'2.FoodPricesAndComposition'!A21</f>
        <v>Spinach, bagged, fresh, Stop &amp; Shop brand</v>
      </c>
      <c r="B21" s="151">
        <f>('2.FoodPricesAndComposition'!F21/'2.FoodPricesAndComposition'!H21)*100</f>
        <v>8.75</v>
      </c>
      <c r="C21" s="119"/>
      <c r="D21" s="230">
        <v>100</v>
      </c>
      <c r="E21" s="235">
        <f>('2.FoodPricesAndComposition'!I21/'2.FoodPricesAndComposition'!H21)*100</f>
        <v>12.435</v>
      </c>
      <c r="F21" s="235">
        <f>('2.FoodPricesAndComposition'!J21/'2.FoodPricesAndComposition'!H21)*100</f>
        <v>1.7000000000000002</v>
      </c>
      <c r="G21" s="235">
        <f>('2.FoodPricesAndComposition'!K21/'2.FoodPricesAndComposition'!H21)*100</f>
        <v>15.8</v>
      </c>
      <c r="H21" s="235">
        <f>('2.FoodPricesAndComposition'!L21/'2.FoodPricesAndComposition'!H21)*100</f>
        <v>2039.9999999999998</v>
      </c>
      <c r="I21" s="235">
        <f>('2.FoodPricesAndComposition'!M21/'2.FoodPricesAndComposition'!H21)*100</f>
        <v>122.15</v>
      </c>
      <c r="J21" s="235">
        <f>('2.FoodPricesAndComposition'!N21/'2.FoodPricesAndComposition'!H21)*100</f>
        <v>0.85000000000000009</v>
      </c>
      <c r="K21" s="235">
        <f>('2.FoodPricesAndComposition'!O21/'2.FoodPricesAndComposition'!H21)*100</f>
        <v>8.85</v>
      </c>
      <c r="L21" s="235">
        <f>('2.FoodPricesAndComposition'!P21/'2.FoodPricesAndComposition'!H21)*100</f>
        <v>0.34</v>
      </c>
      <c r="M21" s="235">
        <f>('2.FoodPricesAndComposition'!Q21/'2.FoodPricesAndComposition'!H21)*100</f>
        <v>0.82000000000000006</v>
      </c>
      <c r="N21" s="235">
        <f>('2.FoodPricesAndComposition'!R21/'2.FoodPricesAndComposition'!H21)*100</f>
        <v>0</v>
      </c>
      <c r="O21" s="235">
        <f>('2.FoodPricesAndComposition'!S21/'2.FoodPricesAndComposition'!H21)*100</f>
        <v>843.49999999999989</v>
      </c>
      <c r="P21" s="235">
        <f>('2.FoodPricesAndComposition'!T21/'2.FoodPricesAndComposition'!H21)*100</f>
        <v>3.15</v>
      </c>
      <c r="Q21" s="235">
        <f>('2.FoodPricesAndComposition'!U21/'2.FoodPricesAndComposition'!H21)*100</f>
        <v>430</v>
      </c>
      <c r="R21" s="235">
        <f>('2.FoodPricesAndComposition'!V21/'2.FoodPricesAndComposition'!H21)*100</f>
        <v>0.56500000000000006</v>
      </c>
      <c r="S21" s="235">
        <f>('2.FoodPricesAndComposition'!W21/'2.FoodPricesAndComposition'!H21)*100</f>
        <v>11.799999999999999</v>
      </c>
      <c r="T21" s="235">
        <f>('2.FoodPricesAndComposition'!X21/'2.FoodPricesAndComposition'!H21)*100</f>
        <v>345</v>
      </c>
      <c r="U21" s="235">
        <f>('2.FoodPricesAndComposition'!Y21/'2.FoodPricesAndComposition'!H21)*100</f>
        <v>215</v>
      </c>
      <c r="V21" s="235">
        <f>('2.FoodPricesAndComposition'!Z21/'2.FoodPricesAndComposition'!H21)*100</f>
        <v>4.3499999999999996</v>
      </c>
      <c r="W21" s="235">
        <f>('2.FoodPricesAndComposition'!AA21/'2.FoodPricesAndComposition'!H21)*100</f>
        <v>2.2999999999999998</v>
      </c>
      <c r="X21" s="235">
        <f>('2.FoodPricesAndComposition'!AB21/'2.FoodPricesAndComposition'!H21)*100</f>
        <v>345</v>
      </c>
      <c r="Y21" s="235">
        <f>('2.FoodPricesAndComposition'!AC21/'2.FoodPricesAndComposition'!H21)*100</f>
        <v>2425</v>
      </c>
      <c r="Z21" s="235">
        <f>('2.FoodPricesAndComposition'!AD21/'2.FoodPricesAndComposition'!H21)*100</f>
        <v>9.5500000000000007</v>
      </c>
      <c r="AA21" s="16">
        <f>'2.FoodPricesAndComposition'!AE21</f>
        <v>168462</v>
      </c>
    </row>
    <row r="22" spans="1:27" x14ac:dyDescent="0.25">
      <c r="A22" s="111" t="str">
        <f>'2.FoodPricesAndComposition'!A22</f>
        <v>Spinach, cut leaf, frozen, Stop &amp; Shop brand</v>
      </c>
      <c r="B22" s="151">
        <f>('2.FoodPricesAndComposition'!F22/'2.FoodPricesAndComposition'!H22)*100</f>
        <v>1.6</v>
      </c>
      <c r="C22" s="119"/>
      <c r="D22" s="230">
        <v>100</v>
      </c>
      <c r="E22" s="235">
        <f>('2.FoodPricesAndComposition'!I22/'2.FoodPricesAndComposition'!H22)*100</f>
        <v>12.520000000000001</v>
      </c>
      <c r="F22" s="235">
        <f>('2.FoodPricesAndComposition'!J22/'2.FoodPricesAndComposition'!H22)*100</f>
        <v>1.96</v>
      </c>
      <c r="G22" s="235">
        <f>('2.FoodPricesAndComposition'!K22/'2.FoodPricesAndComposition'!H22)*100</f>
        <v>14.52</v>
      </c>
      <c r="H22" s="235">
        <f>('2.FoodPricesAndComposition'!L22/'2.FoodPricesAndComposition'!H22)*100</f>
        <v>2020</v>
      </c>
      <c r="I22" s="235">
        <f>('2.FoodPricesAndComposition'!M22/'2.FoodPricesAndComposition'!H22)*100</f>
        <v>18.96</v>
      </c>
      <c r="J22" s="235">
        <f>('2.FoodPricesAndComposition'!N22/'2.FoodPricesAndComposition'!H22)*100</f>
        <v>0.59199999999999997</v>
      </c>
      <c r="K22" s="235">
        <f>('2.FoodPricesAndComposition'!O22/'2.FoodPricesAndComposition'!H22)*100</f>
        <v>10</v>
      </c>
      <c r="L22" s="235">
        <f>('2.FoodPricesAndComposition'!P22/'2.FoodPricesAndComposition'!H22)*100</f>
        <v>0.32400000000000001</v>
      </c>
      <c r="M22" s="235">
        <f>('2.FoodPricesAndComposition'!Q22/'2.FoodPricesAndComposition'!H22)*100</f>
        <v>0.77200000000000002</v>
      </c>
      <c r="N22" s="235">
        <f>('2.FoodPricesAndComposition'!R22/'2.FoodPricesAndComposition'!H22)*100</f>
        <v>0</v>
      </c>
      <c r="O22" s="235">
        <f>('2.FoodPricesAndComposition'!S22/'2.FoodPricesAndComposition'!H22)*100</f>
        <v>500</v>
      </c>
      <c r="P22" s="235">
        <f>('2.FoodPricesAndComposition'!T22/'2.FoodPricesAndComposition'!H22)*100</f>
        <v>1.748</v>
      </c>
      <c r="Q22" s="235">
        <f>('2.FoodPricesAndComposition'!U22/'2.FoodPricesAndComposition'!H22)*100</f>
        <v>444.00000000000006</v>
      </c>
      <c r="R22" s="235">
        <f>('2.FoodPricesAndComposition'!V22/'2.FoodPricesAndComposition'!H22)*100</f>
        <v>0.496</v>
      </c>
      <c r="S22" s="235">
        <f>('2.FoodPricesAndComposition'!W22/'2.FoodPricesAndComposition'!H22)*100</f>
        <v>6.52</v>
      </c>
      <c r="T22" s="235">
        <f>('2.FoodPricesAndComposition'!X22/'2.FoodPricesAndComposition'!H22)*100</f>
        <v>260</v>
      </c>
      <c r="U22" s="235">
        <f>('2.FoodPricesAndComposition'!Y22/'2.FoodPricesAndComposition'!H22)*100</f>
        <v>168</v>
      </c>
      <c r="V22" s="235">
        <f>('2.FoodPricesAndComposition'!Z22/'2.FoodPricesAndComposition'!H22)*100</f>
        <v>20.68</v>
      </c>
      <c r="W22" s="235">
        <f>('2.FoodPricesAndComposition'!AA22/'2.FoodPricesAndComposition'!H22)*100</f>
        <v>1.92</v>
      </c>
      <c r="X22" s="235">
        <f>('2.FoodPricesAndComposition'!AB22/'2.FoodPricesAndComposition'!H22)*100</f>
        <v>256</v>
      </c>
      <c r="Y22" s="235">
        <f>('2.FoodPricesAndComposition'!AC22/'2.FoodPricesAndComposition'!H22)*100</f>
        <v>1192</v>
      </c>
      <c r="Z22" s="235">
        <f>('2.FoodPricesAndComposition'!AD22/'2.FoodPricesAndComposition'!H22)*100</f>
        <v>10</v>
      </c>
      <c r="AA22" s="16">
        <f>'2.FoodPricesAndComposition'!AE22</f>
        <v>169287</v>
      </c>
    </row>
    <row r="23" spans="1:27" x14ac:dyDescent="0.25">
      <c r="A23" s="111" t="str">
        <f>'2.FoodPricesAndComposition'!A23</f>
        <v>Spinach, whole leaf, canned, Stop &amp; Shop brand</v>
      </c>
      <c r="B23" s="151">
        <f>('2.FoodPricesAndComposition'!F23/'2.FoodPricesAndComposition'!H23)*100</f>
        <v>2.15</v>
      </c>
      <c r="C23" s="119"/>
      <c r="D23" s="230">
        <v>100</v>
      </c>
      <c r="E23" s="235">
        <f>('2.FoodPricesAndComposition'!I23/'2.FoodPricesAndComposition'!H23)*100</f>
        <v>11.100000000000001</v>
      </c>
      <c r="F23" s="235">
        <f>('2.FoodPricesAndComposition'!J23/'2.FoodPricesAndComposition'!H23)*100</f>
        <v>1.95</v>
      </c>
      <c r="G23" s="235">
        <f>('2.FoodPricesAndComposition'!K23/'2.FoodPricesAndComposition'!H23)*100</f>
        <v>15.35</v>
      </c>
      <c r="H23" s="235">
        <f>('2.FoodPricesAndComposition'!L23/'2.FoodPricesAndComposition'!H23)*100</f>
        <v>2125</v>
      </c>
      <c r="I23" s="235">
        <f>('2.FoodPricesAndComposition'!M23/'2.FoodPricesAndComposition'!H23)*100</f>
        <v>71.05</v>
      </c>
      <c r="J23" s="235">
        <f>('2.FoodPricesAndComposition'!N23/'2.FoodPricesAndComposition'!H23)*100</f>
        <v>0.42000000000000004</v>
      </c>
      <c r="K23" s="235">
        <f>('2.FoodPricesAndComposition'!O23/'2.FoodPricesAndComposition'!H23)*100</f>
        <v>8.3999999999999986</v>
      </c>
      <c r="L23" s="235">
        <f>('2.FoodPricesAndComposition'!P23/'2.FoodPricesAndComposition'!H23)*100</f>
        <v>9.5000000000000001E-2</v>
      </c>
      <c r="M23" s="235">
        <f>('2.FoodPricesAndComposition'!Q23/'2.FoodPricesAndComposition'!H23)*100</f>
        <v>0.55999999999999994</v>
      </c>
      <c r="N23" s="235">
        <f>('2.FoodPricesAndComposition'!R23/'2.FoodPricesAndComposition'!H23)*100</f>
        <v>0</v>
      </c>
      <c r="O23" s="235">
        <f>('2.FoodPricesAndComposition'!S23/'2.FoodPricesAndComposition'!H23)*100</f>
        <v>305.5</v>
      </c>
      <c r="P23" s="235">
        <f>('2.FoodPricesAndComposition'!T23/'2.FoodPricesAndComposition'!H23)*100</f>
        <v>1.4249999999999998</v>
      </c>
      <c r="Q23" s="235">
        <f>('2.FoodPricesAndComposition'!U23/'2.FoodPricesAndComposition'!H23)*100</f>
        <v>434.99999999999994</v>
      </c>
      <c r="R23" s="235">
        <f>('2.FoodPricesAndComposition'!V23/'2.FoodPricesAndComposition'!H23)*100</f>
        <v>0.61</v>
      </c>
      <c r="S23" s="235">
        <f>('2.FoodPricesAndComposition'!W23/'2.FoodPricesAndComposition'!H23)*100</f>
        <v>8.2999999999999989</v>
      </c>
      <c r="T23" s="235">
        <f>('2.FoodPricesAndComposition'!X23/'2.FoodPricesAndComposition'!H23)*100</f>
        <v>295</v>
      </c>
      <c r="U23" s="235">
        <f>('2.FoodPricesAndComposition'!Y23/'2.FoodPricesAndComposition'!H23)*100</f>
        <v>170</v>
      </c>
      <c r="V23" s="235">
        <f>('2.FoodPricesAndComposition'!Z23/'2.FoodPricesAndComposition'!H23)*100</f>
        <v>6.3</v>
      </c>
      <c r="W23" s="235">
        <f>('2.FoodPricesAndComposition'!AA23/'2.FoodPricesAndComposition'!H23)*100</f>
        <v>2.1999999999999997</v>
      </c>
      <c r="X23" s="235">
        <f>('2.FoodPricesAndComposition'!AB23/'2.FoodPricesAndComposition'!H23)*100</f>
        <v>1680</v>
      </c>
      <c r="Y23" s="235">
        <f>('2.FoodPricesAndComposition'!AC23/'2.FoodPricesAndComposition'!H23)*100</f>
        <v>1210</v>
      </c>
      <c r="Z23" s="235">
        <f>('2.FoodPricesAndComposition'!AD23/'2.FoodPricesAndComposition'!H23)*100</f>
        <v>8.3999999999999986</v>
      </c>
      <c r="AA23" s="16">
        <f>'2.FoodPricesAndComposition'!AE23</f>
        <v>169285</v>
      </c>
    </row>
    <row r="24" spans="1:27" x14ac:dyDescent="0.25">
      <c r="A24" s="111" t="str">
        <f>'2.FoodPricesAndComposition'!A24</f>
        <v>Tomato on the vine, fresh</v>
      </c>
      <c r="B24" s="151">
        <f>('2.FoodPricesAndComposition'!F24/'2.FoodPricesAndComposition'!H24)*100</f>
        <v>2.7272727272727271</v>
      </c>
      <c r="C24" s="119"/>
      <c r="D24" s="230">
        <v>100</v>
      </c>
      <c r="E24" s="235">
        <f>('2.FoodPricesAndComposition'!I24/'2.FoodPricesAndComposition'!H24)*100</f>
        <v>4.9090909090909092</v>
      </c>
      <c r="F24" s="235">
        <f>('2.FoodPricesAndComposition'!J24/'2.FoodPricesAndComposition'!H24)*100</f>
        <v>1.1363636363636365</v>
      </c>
      <c r="G24" s="235">
        <f>('2.FoodPricesAndComposition'!K24/'2.FoodPricesAndComposition'!H24)*100</f>
        <v>21.727272727272727</v>
      </c>
      <c r="H24" s="235">
        <f>('2.FoodPricesAndComposition'!L24/'2.FoodPricesAndComposition'!H24)*100</f>
        <v>236.36363636363637</v>
      </c>
      <c r="I24" s="235">
        <f>('2.FoodPricesAndComposition'!M24/'2.FoodPricesAndComposition'!H24)*100</f>
        <v>76.818181818181813</v>
      </c>
      <c r="J24" s="235">
        <f>('2.FoodPricesAndComposition'!N24/'2.FoodPricesAndComposition'!H24)*100</f>
        <v>0.44545454545454549</v>
      </c>
      <c r="K24" s="235">
        <f>('2.FoodPricesAndComposition'!O24/'2.FoodPricesAndComposition'!H24)*100</f>
        <v>3.0000000000000004</v>
      </c>
      <c r="L24" s="235">
        <f>('2.FoodPricesAndComposition'!P24/'2.FoodPricesAndComposition'!H24)*100</f>
        <v>0.20909090909090908</v>
      </c>
      <c r="M24" s="235">
        <f>('2.FoodPricesAndComposition'!Q24/'2.FoodPricesAndComposition'!H24)*100</f>
        <v>0.10454545454545454</v>
      </c>
      <c r="N24" s="235">
        <f>('2.FoodPricesAndComposition'!R24/'2.FoodPricesAndComposition'!H24)*100</f>
        <v>0</v>
      </c>
      <c r="O24" s="235">
        <f>('2.FoodPricesAndComposition'!S24/'2.FoodPricesAndComposition'!H24)*100</f>
        <v>83.636363636363626</v>
      </c>
      <c r="P24" s="235">
        <f>('2.FoodPricesAndComposition'!T24/'2.FoodPricesAndComposition'!H24)*100</f>
        <v>3.3227272727272723</v>
      </c>
      <c r="Q24" s="235">
        <f>('2.FoodPricesAndComposition'!U24/'2.FoodPricesAndComposition'!H24)*100</f>
        <v>54.54545454545454</v>
      </c>
      <c r="R24" s="235">
        <f>('2.FoodPricesAndComposition'!V24/'2.FoodPricesAndComposition'!H24)*100</f>
        <v>0.33181818181818179</v>
      </c>
      <c r="S24" s="235">
        <f>('2.FoodPricesAndComposition'!W24/'2.FoodPricesAndComposition'!H24)*100</f>
        <v>1.5000000000000002</v>
      </c>
      <c r="T24" s="235">
        <f>('2.FoodPricesAndComposition'!X24/'2.FoodPricesAndComposition'!H24)*100</f>
        <v>63.636363636363633</v>
      </c>
      <c r="U24" s="235">
        <f>('2.FoodPricesAndComposition'!Y24/'2.FoodPricesAndComposition'!H24)*100</f>
        <v>136.36363636363635</v>
      </c>
      <c r="V24" s="235">
        <f>('2.FoodPricesAndComposition'!Z24/'2.FoodPricesAndComposition'!H24)*100</f>
        <v>0</v>
      </c>
      <c r="W24" s="235">
        <f>('2.FoodPricesAndComposition'!AA24/'2.FoodPricesAndComposition'!H24)*100</f>
        <v>0.95454545454545447</v>
      </c>
      <c r="X24" s="235">
        <f>('2.FoodPricesAndComposition'!AB24/'2.FoodPricesAndComposition'!H24)*100</f>
        <v>27.27272727272727</v>
      </c>
      <c r="Y24" s="235">
        <f>('2.FoodPricesAndComposition'!AC24/'2.FoodPricesAndComposition'!H24)*100</f>
        <v>1327.2727272727273</v>
      </c>
      <c r="Z24" s="235">
        <f>('2.FoodPricesAndComposition'!AD24/'2.FoodPricesAndComposition'!H24)*100</f>
        <v>6.7272727272727275</v>
      </c>
      <c r="AA24" s="16">
        <f>'2.FoodPricesAndComposition'!AE24</f>
        <v>170457</v>
      </c>
    </row>
    <row r="25" spans="1:27" x14ac:dyDescent="0.25">
      <c r="A25" s="111" t="str">
        <f>'2.FoodPricesAndComposition'!A25</f>
        <v>Tomato sauce, canned, Stop &amp; Shop brand</v>
      </c>
      <c r="B25" s="151">
        <f>('2.FoodPricesAndComposition'!F25/'2.FoodPricesAndComposition'!H25)*100</f>
        <v>0.85000000000000009</v>
      </c>
      <c r="C25" s="119"/>
      <c r="D25" s="230">
        <v>100</v>
      </c>
      <c r="E25" s="235">
        <f>('2.FoodPricesAndComposition'!I25/'2.FoodPricesAndComposition'!H25)*100</f>
        <v>5</v>
      </c>
      <c r="F25" s="235">
        <f>('2.FoodPricesAndComposition'!J25/'2.FoodPricesAndComposition'!H25)*100</f>
        <v>1.25</v>
      </c>
      <c r="G25" s="235">
        <f>('2.FoodPricesAndComposition'!K25/'2.FoodPricesAndComposition'!H25)*100</f>
        <v>22.15</v>
      </c>
      <c r="H25" s="235">
        <f>('2.FoodPricesAndComposition'!L25/'2.FoodPricesAndComposition'!H25)*100</f>
        <v>90</v>
      </c>
      <c r="I25" s="235">
        <f>('2.FoodPricesAndComposition'!M25/'2.FoodPricesAndComposition'!H25)*100</f>
        <v>29.15</v>
      </c>
      <c r="J25" s="235">
        <f>('2.FoodPricesAndComposition'!N25/'2.FoodPricesAndComposition'!H25)*100</f>
        <v>0.41000000000000003</v>
      </c>
      <c r="K25" s="235">
        <f>('2.FoodPricesAndComposition'!O25/'2.FoodPricesAndComposition'!H25)*100</f>
        <v>3.65</v>
      </c>
      <c r="L25" s="235">
        <f>('2.FoodPricesAndComposition'!P25/'2.FoodPricesAndComposition'!H25)*100</f>
        <v>0.1</v>
      </c>
      <c r="M25" s="235">
        <f>('2.FoodPricesAndComposition'!Q25/'2.FoodPricesAndComposition'!H25)*100</f>
        <v>0.27</v>
      </c>
      <c r="N25" s="235">
        <f>('2.FoodPricesAndComposition'!R25/'2.FoodPricesAndComposition'!H25)*100</f>
        <v>0</v>
      </c>
      <c r="O25" s="235">
        <f>('2.FoodPricesAndComposition'!S25/'2.FoodPricesAndComposition'!H25)*100</f>
        <v>37.5</v>
      </c>
      <c r="P25" s="235">
        <f>('2.FoodPricesAndComposition'!T25/'2.FoodPricesAndComposition'!H25)*100</f>
        <v>4.13</v>
      </c>
      <c r="Q25" s="235">
        <f>('2.FoodPricesAndComposition'!U25/'2.FoodPricesAndComposition'!H25)*100</f>
        <v>60</v>
      </c>
      <c r="R25" s="235">
        <f>('2.FoodPricesAndComposition'!V25/'2.FoodPricesAndComposition'!H25)*100</f>
        <v>0.48000000000000004</v>
      </c>
      <c r="S25" s="235">
        <f>('2.FoodPricesAndComposition'!W25/'2.FoodPricesAndComposition'!H25)*100</f>
        <v>4</v>
      </c>
      <c r="T25" s="235">
        <f>('2.FoodPricesAndComposition'!X25/'2.FoodPricesAndComposition'!H25)*100</f>
        <v>65</v>
      </c>
      <c r="U25" s="235">
        <f>('2.FoodPricesAndComposition'!Y25/'2.FoodPricesAndComposition'!H25)*100</f>
        <v>112.5</v>
      </c>
      <c r="V25" s="235">
        <f>('2.FoodPricesAndComposition'!Z25/'2.FoodPricesAndComposition'!H25)*100</f>
        <v>2.5</v>
      </c>
      <c r="W25" s="235">
        <f>('2.FoodPricesAndComposition'!AA25/'2.FoodPricesAndComposition'!H25)*100</f>
        <v>0.89999999999999991</v>
      </c>
      <c r="X25" s="235">
        <f>('2.FoodPricesAndComposition'!AB25/'2.FoodPricesAndComposition'!H25)*100</f>
        <v>1975</v>
      </c>
      <c r="Y25" s="235">
        <f>('2.FoodPricesAndComposition'!AC25/'2.FoodPricesAndComposition'!H25)*100</f>
        <v>1240</v>
      </c>
      <c r="Z25" s="235">
        <f>('2.FoodPricesAndComposition'!AD25/'2.FoodPricesAndComposition'!H25)*100</f>
        <v>6.25</v>
      </c>
      <c r="AA25" s="16">
        <f>'2.FoodPricesAndComposition'!AE25</f>
        <v>170054</v>
      </c>
    </row>
    <row r="26" spans="1:27" x14ac:dyDescent="0.25">
      <c r="A26" s="101" t="str">
        <f>'2.FoodPricesAndComposition'!A26</f>
        <v>Starchy staples</v>
      </c>
      <c r="B26" s="271"/>
      <c r="C26" s="16"/>
      <c r="D26" s="104"/>
      <c r="E26" s="113"/>
      <c r="F26" s="113"/>
      <c r="G26" s="113"/>
      <c r="H26" s="113"/>
      <c r="I26" s="113"/>
      <c r="J26" s="113"/>
      <c r="K26" s="113"/>
      <c r="L26" s="113"/>
      <c r="M26" s="113"/>
      <c r="N26" s="113"/>
      <c r="O26" s="113"/>
      <c r="P26" s="113"/>
      <c r="Q26" s="113"/>
      <c r="R26" s="113"/>
      <c r="S26" s="113"/>
      <c r="T26" s="113"/>
      <c r="U26" s="113"/>
      <c r="V26" s="113"/>
      <c r="W26" s="113"/>
      <c r="X26" s="113"/>
      <c r="Y26" s="113"/>
      <c r="Z26" s="113"/>
      <c r="AA26" s="16"/>
    </row>
    <row r="27" spans="1:27" x14ac:dyDescent="0.25">
      <c r="A27" s="111" t="str">
        <f>'2.FoodPricesAndComposition'!A27</f>
        <v>Bread, multigrain premium, Stop &amp; Shop brand</v>
      </c>
      <c r="B27" s="151">
        <f>('2.FoodPricesAndComposition'!F27/'2.FoodPricesAndComposition'!H27)*100</f>
        <v>0.15833333333333333</v>
      </c>
      <c r="C27" s="119"/>
      <c r="D27" s="230">
        <v>100</v>
      </c>
      <c r="E27" s="235">
        <f>('2.FoodPricesAndComposition'!I27/'2.FoodPricesAndComposition'!H27)*100</f>
        <v>5.0333333333333332</v>
      </c>
      <c r="F27" s="235">
        <f>('2.FoodPricesAndComposition'!J27/'2.FoodPricesAndComposition'!H27)*100</f>
        <v>1.583333333333333</v>
      </c>
      <c r="G27" s="235">
        <f>('2.FoodPricesAndComposition'!K27/'2.FoodPricesAndComposition'!H27)*100</f>
        <v>16.333333333333336</v>
      </c>
      <c r="H27" s="235">
        <f>('2.FoodPricesAndComposition'!L27/'2.FoodPricesAndComposition'!H27)*100</f>
        <v>0</v>
      </c>
      <c r="I27" s="235">
        <f>('2.FoodPricesAndComposition'!M27/'2.FoodPricesAndComposition'!H27)*100</f>
        <v>0</v>
      </c>
      <c r="J27" s="235">
        <f>('2.FoodPricesAndComposition'!N27/'2.FoodPricesAndComposition'!H27)*100</f>
        <v>9.9166666666666653E-2</v>
      </c>
      <c r="K27" s="235">
        <f>('2.FoodPricesAndComposition'!O27/'2.FoodPricesAndComposition'!H27)*100</f>
        <v>0.14166666666666666</v>
      </c>
      <c r="L27" s="235">
        <f>('2.FoodPricesAndComposition'!P27/'2.FoodPricesAndComposition'!H27)*100</f>
        <v>0.105</v>
      </c>
      <c r="M27" s="235">
        <f>('2.FoodPricesAndComposition'!Q27/'2.FoodPricesAndComposition'!H27)*100</f>
        <v>4.9166666666666664E-2</v>
      </c>
      <c r="N27" s="235">
        <f>('2.FoodPricesAndComposition'!R27/'2.FoodPricesAndComposition'!H27)*100</f>
        <v>0</v>
      </c>
      <c r="O27" s="235">
        <f>('2.FoodPricesAndComposition'!S27/'2.FoodPricesAndComposition'!H27)*100</f>
        <v>28.249999999999996</v>
      </c>
      <c r="P27" s="235">
        <f>('2.FoodPricesAndComposition'!T27/'2.FoodPricesAndComposition'!H27)*100</f>
        <v>1.5233333333333332</v>
      </c>
      <c r="Q27" s="235">
        <f>('2.FoodPricesAndComposition'!U27/'2.FoodPricesAndComposition'!H27)*100</f>
        <v>38.333333333333336</v>
      </c>
      <c r="R27" s="235">
        <f>('2.FoodPricesAndComposition'!V27/'2.FoodPricesAndComposition'!H27)*100</f>
        <v>0.10666666666666667</v>
      </c>
      <c r="S27" s="235">
        <f>('2.FoodPricesAndComposition'!W27/'2.FoodPricesAndComposition'!H27)*100</f>
        <v>0.93333333333333346</v>
      </c>
      <c r="T27" s="235">
        <f>('2.FoodPricesAndComposition'!X27/'2.FoodPricesAndComposition'!H27)*100</f>
        <v>29.166666666666668</v>
      </c>
      <c r="U27" s="235">
        <f>('2.FoodPricesAndComposition'!Y27/'2.FoodPricesAndComposition'!H27)*100</f>
        <v>85.833333333333329</v>
      </c>
      <c r="V27" s="235">
        <f>('2.FoodPricesAndComposition'!Z27/'2.FoodPricesAndComposition'!H27)*100</f>
        <v>12.383333333333333</v>
      </c>
      <c r="W27" s="235">
        <f>('2.FoodPricesAndComposition'!AA27/'2.FoodPricesAndComposition'!H27)*100</f>
        <v>0.64166666666666672</v>
      </c>
      <c r="X27" s="235">
        <f>('2.FoodPricesAndComposition'!AB27/'2.FoodPricesAndComposition'!H27)*100</f>
        <v>143.33333333333334</v>
      </c>
      <c r="Y27" s="235">
        <f>('2.FoodPricesAndComposition'!AC27/'2.FoodPricesAndComposition'!H27)*100</f>
        <v>86.666666666666671</v>
      </c>
      <c r="Z27" s="235">
        <f>('2.FoodPricesAndComposition'!AD27/'2.FoodPricesAndComposition'!H27)*100</f>
        <v>2.7833333333333332</v>
      </c>
      <c r="AA27" s="16">
        <f>'2.FoodPricesAndComposition'!AE27</f>
        <v>168013</v>
      </c>
    </row>
    <row r="28" spans="1:27" x14ac:dyDescent="0.25">
      <c r="A28" s="111" t="str">
        <f>'2.FoodPricesAndComposition'!A28</f>
        <v xml:space="preserve">Bread, white round top, Stop &amp; Shop brand </v>
      </c>
      <c r="B28" s="151">
        <f>('2.FoodPricesAndComposition'!F28/'2.FoodPricesAndComposition'!H28)*100</f>
        <v>0.12692307692307692</v>
      </c>
      <c r="C28" s="119"/>
      <c r="D28" s="230">
        <v>100</v>
      </c>
      <c r="E28" s="235">
        <f>('2.FoodPricesAndComposition'!I28/'2.FoodPricesAndComposition'!H28)*100</f>
        <v>3.3307692307692309</v>
      </c>
      <c r="F28" s="235">
        <f>('2.FoodPricesAndComposition'!J28/'2.FoodPricesAndComposition'!H28)*100</f>
        <v>1.2538461538461538</v>
      </c>
      <c r="G28" s="235">
        <f>('2.FoodPricesAndComposition'!K28/'2.FoodPricesAndComposition'!H28)*100</f>
        <v>18.569230769230767</v>
      </c>
      <c r="H28" s="235">
        <f>('2.FoodPricesAndComposition'!L28/'2.FoodPricesAndComposition'!H28)*100</f>
        <v>0</v>
      </c>
      <c r="I28" s="235">
        <f>('2.FoodPricesAndComposition'!M28/'2.FoodPricesAndComposition'!H28)*100</f>
        <v>0</v>
      </c>
      <c r="J28" s="235">
        <f>('2.FoodPricesAndComposition'!N28/'2.FoodPricesAndComposition'!H28)*100</f>
        <v>3.3076923076923073E-2</v>
      </c>
      <c r="K28" s="235">
        <f>('2.FoodPricesAndComposition'!O28/'2.FoodPricesAndComposition'!H28)*100</f>
        <v>8.461538461538462E-2</v>
      </c>
      <c r="L28" s="235">
        <f>('2.FoodPricesAndComposition'!P28/'2.FoodPricesAndComposition'!H28)*100</f>
        <v>0.2</v>
      </c>
      <c r="M28" s="235">
        <f>('2.FoodPricesAndComposition'!Q28/'2.FoodPricesAndComposition'!H28)*100</f>
        <v>9.1538461538461527E-2</v>
      </c>
      <c r="N28" s="235">
        <f>('2.FoodPricesAndComposition'!R28/'2.FoodPricesAndComposition'!H28)*100</f>
        <v>0</v>
      </c>
      <c r="O28" s="235">
        <f>('2.FoodPricesAndComposition'!S28/'2.FoodPricesAndComposition'!H28)*100</f>
        <v>41.692307692307693</v>
      </c>
      <c r="P28" s="235">
        <f>('2.FoodPricesAndComposition'!T28/'2.FoodPricesAndComposition'!H28)*100</f>
        <v>1.7969230769230768</v>
      </c>
      <c r="Q28" s="235">
        <f>('2.FoodPricesAndComposition'!U28/'2.FoodPricesAndComposition'!H28)*100</f>
        <v>53.846153846153847</v>
      </c>
      <c r="R28" s="235">
        <f>('2.FoodPricesAndComposition'!V28/'2.FoodPricesAndComposition'!H28)*100</f>
        <v>3.7692307692307692E-2</v>
      </c>
      <c r="S28" s="235">
        <f>('2.FoodPricesAndComposition'!W28/'2.FoodPricesAndComposition'!H28)*100</f>
        <v>1.3538461538461539</v>
      </c>
      <c r="T28" s="235">
        <f>('2.FoodPricesAndComposition'!X28/'2.FoodPricesAndComposition'!H28)*100</f>
        <v>8.4615384615384617</v>
      </c>
      <c r="U28" s="235">
        <f>('2.FoodPricesAndComposition'!Y28/'2.FoodPricesAndComposition'!H28)*100</f>
        <v>36.923076923076927</v>
      </c>
      <c r="V28" s="235">
        <f>('2.FoodPricesAndComposition'!Z28/'2.FoodPricesAndComposition'!H28)*100</f>
        <v>8.2692307692307683</v>
      </c>
      <c r="W28" s="235">
        <f>('2.FoodPricesAndComposition'!AA28/'2.FoodPricesAndComposition'!H28)*100</f>
        <v>0.27692307692307688</v>
      </c>
      <c r="X28" s="235">
        <f>('2.FoodPricesAndComposition'!AB28/'2.FoodPricesAndComposition'!H28)*100</f>
        <v>183.84615384615384</v>
      </c>
      <c r="Y28" s="235">
        <f>('2.FoodPricesAndComposition'!AC28/'2.FoodPricesAndComposition'!H28)*100</f>
        <v>47.692307692307693</v>
      </c>
      <c r="Z28" s="235">
        <f>('2.FoodPricesAndComposition'!AD28/'2.FoodPricesAndComposition'!H28)*100</f>
        <v>1.0153846153846153</v>
      </c>
      <c r="AA28" s="16">
        <f>'2.FoodPricesAndComposition'!AE28</f>
        <v>174924</v>
      </c>
    </row>
    <row r="29" spans="1:27" x14ac:dyDescent="0.25">
      <c r="A29" s="111" t="str">
        <f>'2.FoodPricesAndComposition'!A29</f>
        <v>Corn masa flour, Maseca brand</v>
      </c>
      <c r="B29" s="151">
        <f>('2.FoodPricesAndComposition'!F29/'2.FoodPricesAndComposition'!H29)*100</f>
        <v>7.4999999999999997E-2</v>
      </c>
      <c r="C29" s="119"/>
      <c r="D29" s="230">
        <v>100</v>
      </c>
      <c r="E29" s="235">
        <f>('2.FoodPricesAndComposition'!I29/'2.FoodPricesAndComposition'!H29)*100</f>
        <v>1.9204545454545454</v>
      </c>
      <c r="F29" s="235">
        <f>('2.FoodPricesAndComposition'!J29/'2.FoodPricesAndComposition'!H29)*100</f>
        <v>1.0704545454545455</v>
      </c>
      <c r="G29" s="235">
        <f>('2.FoodPricesAndComposition'!K29/'2.FoodPricesAndComposition'!H29)*100</f>
        <v>21.302272727272729</v>
      </c>
      <c r="H29" s="235">
        <f>('2.FoodPricesAndComposition'!L29/'2.FoodPricesAndComposition'!H29)*100</f>
        <v>0</v>
      </c>
      <c r="I29" s="235">
        <f>('2.FoodPricesAndComposition'!M29/'2.FoodPricesAndComposition'!H29)*100</f>
        <v>0</v>
      </c>
      <c r="J29" s="235">
        <f>('2.FoodPricesAndComposition'!N29/'2.FoodPricesAndComposition'!H29)*100</f>
        <v>0.10250000000000001</v>
      </c>
      <c r="K29" s="235">
        <f>('2.FoodPricesAndComposition'!O29/'2.FoodPricesAndComposition'!H29)*100</f>
        <v>0.11590909090909091</v>
      </c>
      <c r="L29" s="235">
        <f>('2.FoodPricesAndComposition'!P29/'2.FoodPricesAndComposition'!H29)*100</f>
        <v>6.8181818181818177E-2</v>
      </c>
      <c r="M29" s="235">
        <f>('2.FoodPricesAndComposition'!Q29/'2.FoodPricesAndComposition'!H29)*100</f>
        <v>0.22272727272727272</v>
      </c>
      <c r="N29" s="235">
        <f>('2.FoodPricesAndComposition'!R29/'2.FoodPricesAndComposition'!H29)*100</f>
        <v>0</v>
      </c>
      <c r="O29" s="235">
        <f>('2.FoodPricesAndComposition'!S29/'2.FoodPricesAndComposition'!H29)*100</f>
        <v>6.9090909090909092</v>
      </c>
      <c r="P29" s="235">
        <f>('2.FoodPricesAndComposition'!T29/'2.FoodPricesAndComposition'!H29)*100</f>
        <v>0.52613636363636362</v>
      </c>
      <c r="Q29" s="235">
        <f>('2.FoodPricesAndComposition'!U29/'2.FoodPricesAndComposition'!H29)*100</f>
        <v>2.0454545454545454</v>
      </c>
      <c r="R29" s="235">
        <f>('2.FoodPricesAndComposition'!V29/'2.FoodPricesAndComposition'!H29)*100</f>
        <v>6.3636363636363644E-2</v>
      </c>
      <c r="S29" s="235">
        <f>('2.FoodPricesAndComposition'!W29/'2.FoodPricesAndComposition'!H29)*100</f>
        <v>0.65909090909090906</v>
      </c>
      <c r="T29" s="235">
        <f>('2.FoodPricesAndComposition'!X29/'2.FoodPricesAndComposition'!H29)*100</f>
        <v>25.90909090909091</v>
      </c>
      <c r="U29" s="235">
        <f>('2.FoodPricesAndComposition'!Y29/'2.FoodPricesAndComposition'!H29)*100</f>
        <v>75.454545454545453</v>
      </c>
      <c r="V29" s="235">
        <f>('2.FoodPricesAndComposition'!Z29/'2.FoodPricesAndComposition'!H29)*100</f>
        <v>4.2659090909090907</v>
      </c>
      <c r="W29" s="235">
        <f>('2.FoodPricesAndComposition'!AA29/'2.FoodPricesAndComposition'!H29)*100</f>
        <v>0.47954545454545455</v>
      </c>
      <c r="X29" s="235">
        <f>('2.FoodPricesAndComposition'!AB29/'2.FoodPricesAndComposition'!H29)*100</f>
        <v>1.3636363636363635</v>
      </c>
      <c r="Y29" s="235">
        <f>('2.FoodPricesAndComposition'!AC29/'2.FoodPricesAndComposition'!H29)*100</f>
        <v>87.5</v>
      </c>
      <c r="Z29" s="235">
        <f>('2.FoodPricesAndComposition'!AD29/'2.FoodPricesAndComposition'!H29)*100</f>
        <v>2.0227272727272729</v>
      </c>
      <c r="AA29" s="16">
        <f>'2.FoodPricesAndComposition'!AE29</f>
        <v>169748</v>
      </c>
    </row>
    <row r="30" spans="1:27" x14ac:dyDescent="0.25">
      <c r="A30" s="111" t="str">
        <f>'2.FoodPricesAndComposition'!A30</f>
        <v>Corn tortillas, soft, yellow, small, Mission Foods brand</v>
      </c>
      <c r="B30" s="151">
        <f>('2.FoodPricesAndComposition'!F30/'2.FoodPricesAndComposition'!H30)*100</f>
        <v>0.30833333333333335</v>
      </c>
      <c r="C30" s="119"/>
      <c r="D30" s="230">
        <v>100</v>
      </c>
      <c r="E30" s="235">
        <f>('2.FoodPricesAndComposition'!I30/'2.FoodPricesAndComposition'!H30)*100</f>
        <v>2.2166666666666668</v>
      </c>
      <c r="F30" s="235">
        <f>('2.FoodPricesAndComposition'!J30/'2.FoodPricesAndComposition'!H30)*100</f>
        <v>1.1083333333333334</v>
      </c>
      <c r="G30" s="235">
        <f>('2.FoodPricesAndComposition'!K30/'2.FoodPricesAndComposition'!H30)*100</f>
        <v>21.091666666666669</v>
      </c>
      <c r="H30" s="235">
        <f>('2.FoodPricesAndComposition'!L30/'2.FoodPricesAndComposition'!H30)*100</f>
        <v>0</v>
      </c>
      <c r="I30" s="235">
        <f>('2.FoodPricesAndComposition'!M30/'2.FoodPricesAndComposition'!H30)*100</f>
        <v>0</v>
      </c>
      <c r="J30" s="235">
        <f>('2.FoodPricesAndComposition'!N30/'2.FoodPricesAndComposition'!H30)*100</f>
        <v>0</v>
      </c>
      <c r="K30" s="235">
        <f>('2.FoodPricesAndComposition'!O30/'2.FoodPricesAndComposition'!H30)*100</f>
        <v>0</v>
      </c>
      <c r="L30" s="235">
        <f>('2.FoodPricesAndComposition'!P30/'2.FoodPricesAndComposition'!H30)*100</f>
        <v>0</v>
      </c>
      <c r="M30" s="235">
        <f>('2.FoodPricesAndComposition'!Q30/'2.FoodPricesAndComposition'!H30)*100</f>
        <v>0</v>
      </c>
      <c r="N30" s="235">
        <f>('2.FoodPricesAndComposition'!R30/'2.FoodPricesAndComposition'!H30)*100</f>
        <v>0</v>
      </c>
      <c r="O30" s="235">
        <f>('2.FoodPricesAndComposition'!S30/'2.FoodPricesAndComposition'!H30)*100</f>
        <v>0</v>
      </c>
      <c r="P30" s="235">
        <f>('2.FoodPricesAndComposition'!T30/'2.FoodPricesAndComposition'!H30)*100</f>
        <v>0</v>
      </c>
      <c r="Q30" s="235">
        <f>('2.FoodPricesAndComposition'!U30/'2.FoodPricesAndComposition'!H30)*100</f>
        <v>44.283333333333339</v>
      </c>
      <c r="R30" s="235">
        <f>('2.FoodPricesAndComposition'!V30/'2.FoodPricesAndComposition'!H30)*100</f>
        <v>0</v>
      </c>
      <c r="S30" s="235">
        <f>('2.FoodPricesAndComposition'!W30/'2.FoodPricesAndComposition'!H30)*100</f>
        <v>1.6</v>
      </c>
      <c r="T30" s="235">
        <f>('2.FoodPricesAndComposition'!X30/'2.FoodPricesAndComposition'!H30)*100</f>
        <v>0</v>
      </c>
      <c r="U30" s="235">
        <f>('2.FoodPricesAndComposition'!Y30/'2.FoodPricesAndComposition'!H30)*100</f>
        <v>0</v>
      </c>
      <c r="V30" s="235">
        <f>('2.FoodPricesAndComposition'!Z30/'2.FoodPricesAndComposition'!H30)*100</f>
        <v>0</v>
      </c>
      <c r="W30" s="235">
        <f>('2.FoodPricesAndComposition'!AA30/'2.FoodPricesAndComposition'!H30)*100</f>
        <v>0</v>
      </c>
      <c r="X30" s="235">
        <f>('2.FoodPricesAndComposition'!AB30/'2.FoodPricesAndComposition'!H30)*100</f>
        <v>55.833333333333336</v>
      </c>
      <c r="Y30" s="235">
        <f>('2.FoodPricesAndComposition'!AC30/'2.FoodPricesAndComposition'!H30)*100</f>
        <v>0</v>
      </c>
      <c r="Z30" s="235">
        <f>('2.FoodPricesAndComposition'!AD30/'2.FoodPricesAndComposition'!H30)*100</f>
        <v>2.2333333333333334</v>
      </c>
      <c r="AA30" s="16">
        <f>'2.FoodPricesAndComposition'!AE30</f>
        <v>1893551</v>
      </c>
    </row>
    <row r="31" spans="1:27" x14ac:dyDescent="0.25">
      <c r="A31" s="111" t="str">
        <f>'2.FoodPricesAndComposition'!A31</f>
        <v>Egg noodles, wide, Stop &amp; Shop brand</v>
      </c>
      <c r="B31" s="151">
        <f>('2.FoodPricesAndComposition'!F31/'2.FoodPricesAndComposition'!H31)*100</f>
        <v>0.19090909090909092</v>
      </c>
      <c r="C31" s="119"/>
      <c r="D31" s="230">
        <v>100</v>
      </c>
      <c r="E31" s="235">
        <f>('2.FoodPricesAndComposition'!I31/'2.FoodPricesAndComposition'!H31)*100</f>
        <v>3.6954545454545453</v>
      </c>
      <c r="F31" s="235">
        <f>('2.FoodPricesAndComposition'!J31/'2.FoodPricesAndComposition'!H31)*100</f>
        <v>1.1545454545454545</v>
      </c>
      <c r="G31" s="235">
        <f>('2.FoodPricesAndComposition'!K31/'2.FoodPricesAndComposition'!H31)*100</f>
        <v>18.540909090909093</v>
      </c>
      <c r="H31" s="235">
        <f>('2.FoodPricesAndComposition'!L31/'2.FoodPricesAndComposition'!H31)*100</f>
        <v>4.4045454545454543</v>
      </c>
      <c r="I31" s="235">
        <f>('2.FoodPricesAndComposition'!M31/'2.FoodPricesAndComposition'!H31)*100</f>
        <v>0</v>
      </c>
      <c r="J31" s="235">
        <f>('2.FoodPricesAndComposition'!N31/'2.FoodPricesAndComposition'!H31)*100</f>
        <v>5.6363636363636359E-2</v>
      </c>
      <c r="K31" s="235">
        <f>('2.FoodPricesAndComposition'!O31/'2.FoodPricesAndComposition'!H31)*100</f>
        <v>9.5909090909090916E-2</v>
      </c>
      <c r="L31" s="235">
        <f>('2.FoodPricesAndComposition'!P31/'2.FoodPricesAndComposition'!H31)*100</f>
        <v>0.29409090909090907</v>
      </c>
      <c r="M31" s="235">
        <f>('2.FoodPricesAndComposition'!Q31/'2.FoodPricesAndComposition'!H31)*100</f>
        <v>0.1109090909090909</v>
      </c>
      <c r="N31" s="235">
        <f>('2.FoodPricesAndComposition'!R31/'2.FoodPricesAndComposition'!H31)*100</f>
        <v>7.5454545454545455E-2</v>
      </c>
      <c r="O31" s="235">
        <f>('2.FoodPricesAndComposition'!S31/'2.FoodPricesAndComposition'!H31)*100</f>
        <v>59.818181818181813</v>
      </c>
      <c r="P31" s="235">
        <f>('2.FoodPricesAndComposition'!T31/'2.FoodPricesAndComposition'!H31)*100</f>
        <v>2.1827272727272726</v>
      </c>
      <c r="Q31" s="235">
        <f>('2.FoodPricesAndComposition'!U31/'2.FoodPricesAndComposition'!H31)*100</f>
        <v>9.0909090909090917</v>
      </c>
      <c r="R31" s="235">
        <f>('2.FoodPricesAndComposition'!V31/'2.FoodPricesAndComposition'!H31)*100</f>
        <v>7.7272727272727285E-2</v>
      </c>
      <c r="S31" s="235">
        <f>('2.FoodPricesAndComposition'!W31/'2.FoodPricesAndComposition'!H31)*100</f>
        <v>1.0454545454545454</v>
      </c>
      <c r="T31" s="235">
        <f>('2.FoodPricesAndComposition'!X31/'2.FoodPricesAndComposition'!H31)*100</f>
        <v>15.045454545454545</v>
      </c>
      <c r="U31" s="235">
        <f>('2.FoodPricesAndComposition'!Y31/'2.FoodPricesAndComposition'!H31)*100</f>
        <v>62.727272727272734</v>
      </c>
      <c r="V31" s="235">
        <f>('2.FoodPricesAndComposition'!Z31/'2.FoodPricesAndComposition'!H31)*100</f>
        <v>20.504545454545454</v>
      </c>
      <c r="W31" s="235">
        <f>('2.FoodPricesAndComposition'!AA31/'2.FoodPricesAndComposition'!H31)*100</f>
        <v>0.49545454545454548</v>
      </c>
      <c r="X31" s="235">
        <f>('2.FoodPricesAndComposition'!AB31/'2.FoodPricesAndComposition'!H31)*100</f>
        <v>5.4545454545454541</v>
      </c>
      <c r="Y31" s="235">
        <f>('2.FoodPricesAndComposition'!AC31/'2.FoodPricesAndComposition'!H31)*100</f>
        <v>63.636363636363633</v>
      </c>
      <c r="Z31" s="235">
        <f>('2.FoodPricesAndComposition'!AD31/'2.FoodPricesAndComposition'!H31)*100</f>
        <v>0.85909090909090902</v>
      </c>
      <c r="AA31" s="16">
        <f>'2.FoodPricesAndComposition'!AE31</f>
        <v>169731</v>
      </c>
    </row>
    <row r="32" spans="1:27" x14ac:dyDescent="0.25">
      <c r="A32" s="111" t="str">
        <f>'2.FoodPricesAndComposition'!A32</f>
        <v>Oats, old fashioned, Stop &amp; Shop brand</v>
      </c>
      <c r="B32" s="151">
        <f>('2.FoodPricesAndComposition'!F32/'2.FoodPricesAndComposition'!H32)*100</f>
        <v>0.16666666666666669</v>
      </c>
      <c r="C32" s="119"/>
      <c r="D32" s="230">
        <v>100</v>
      </c>
      <c r="E32" s="235">
        <f>('2.FoodPricesAndComposition'!I32/'2.FoodPricesAndComposition'!H32)*100</f>
        <v>3.4933333333333336</v>
      </c>
      <c r="F32" s="235">
        <f>('2.FoodPricesAndComposition'!J32/'2.FoodPricesAndComposition'!H32)*100</f>
        <v>1.7266666666666666</v>
      </c>
      <c r="G32" s="235">
        <f>('2.FoodPricesAndComposition'!K32/'2.FoodPricesAndComposition'!H32)*100</f>
        <v>17.940000000000001</v>
      </c>
      <c r="H32" s="235">
        <f>('2.FoodPricesAndComposition'!L32/'2.FoodPricesAndComposition'!H32)*100</f>
        <v>0</v>
      </c>
      <c r="I32" s="235">
        <f>('2.FoodPricesAndComposition'!M32/'2.FoodPricesAndComposition'!H32)*100</f>
        <v>0</v>
      </c>
      <c r="J32" s="235">
        <f>('2.FoodPricesAndComposition'!N32/'2.FoodPricesAndComposition'!H32)*100</f>
        <v>2.6666666666666668E-2</v>
      </c>
      <c r="K32" s="235">
        <f>('2.FoodPricesAndComposition'!O32/'2.FoodPricesAndComposition'!H32)*100</f>
        <v>0.11333333333333334</v>
      </c>
      <c r="L32" s="235">
        <f>('2.FoodPricesAndComposition'!P32/'2.FoodPricesAndComposition'!H32)*100</f>
        <v>0.12133333333333333</v>
      </c>
      <c r="M32" s="235">
        <f>('2.FoodPricesAndComposition'!Q32/'2.FoodPricesAndComposition'!H32)*100</f>
        <v>4.1333333333333333E-2</v>
      </c>
      <c r="N32" s="235">
        <f>('2.FoodPricesAndComposition'!R32/'2.FoodPricesAndComposition'!H32)*100</f>
        <v>0</v>
      </c>
      <c r="O32" s="235">
        <f>('2.FoodPricesAndComposition'!S32/'2.FoodPricesAndComposition'!H32)*100</f>
        <v>8.4666666666666668</v>
      </c>
      <c r="P32" s="235">
        <f>('2.FoodPricesAndComposition'!T32/'2.FoodPricesAndComposition'!H32)*100</f>
        <v>0.29599999999999999</v>
      </c>
      <c r="Q32" s="235">
        <f>('2.FoodPricesAndComposition'!U32/'2.FoodPricesAndComposition'!H32)*100</f>
        <v>14.000000000000002</v>
      </c>
      <c r="R32" s="235">
        <f>('2.FoodPricesAndComposition'!V32/'2.FoodPricesAndComposition'!H32)*100</f>
        <v>0.104</v>
      </c>
      <c r="S32" s="235">
        <f>('2.FoodPricesAndComposition'!W32/'2.FoodPricesAndComposition'!H32)*100</f>
        <v>1.1266666666666667</v>
      </c>
      <c r="T32" s="235">
        <f>('2.FoodPricesAndComposition'!X32/'2.FoodPricesAndComposition'!H32)*100</f>
        <v>36.666666666666664</v>
      </c>
      <c r="U32" s="235">
        <f>('2.FoodPricesAndComposition'!Y32/'2.FoodPricesAndComposition'!H32)*100</f>
        <v>108.66666666666667</v>
      </c>
      <c r="V32" s="235">
        <f>('2.FoodPricesAndComposition'!Z32/'2.FoodPricesAndComposition'!H32)*100</f>
        <v>7.6466666666666665</v>
      </c>
      <c r="W32" s="235">
        <f>('2.FoodPricesAndComposition'!AA32/'2.FoodPricesAndComposition'!H32)*100</f>
        <v>0.96666666666666667</v>
      </c>
      <c r="X32" s="235">
        <f>('2.FoodPricesAndComposition'!AB32/'2.FoodPricesAndComposition'!H32)*100</f>
        <v>1.3333333333333335</v>
      </c>
      <c r="Y32" s="235">
        <f>('2.FoodPricesAndComposition'!AC32/'2.FoodPricesAndComposition'!H32)*100</f>
        <v>96</v>
      </c>
      <c r="Z32" s="235">
        <f>('2.FoodPricesAndComposition'!AD32/'2.FoodPricesAndComposition'!H32)*100</f>
        <v>2.6733333333333329</v>
      </c>
      <c r="AA32" s="16">
        <f>'2.FoodPricesAndComposition'!AE32</f>
        <v>173904</v>
      </c>
    </row>
    <row r="33" spans="1:27" x14ac:dyDescent="0.25">
      <c r="A33" s="111" t="str">
        <f>'2.FoodPricesAndComposition'!A33</f>
        <v>Pasta penne, Stop &amp; Shop brand</v>
      </c>
      <c r="B33" s="151">
        <f>('2.FoodPricesAndComposition'!F33/'2.FoodPricesAndComposition'!H33)*100</f>
        <v>9.5000000000000001E-2</v>
      </c>
      <c r="C33" s="119"/>
      <c r="D33" s="230">
        <v>100</v>
      </c>
      <c r="E33" s="235">
        <f>('2.FoodPricesAndComposition'!I33/'2.FoodPricesAndComposition'!H33)*100</f>
        <v>3.5249999999999995</v>
      </c>
      <c r="F33" s="235">
        <f>('2.FoodPricesAndComposition'!J33/'2.FoodPricesAndComposition'!H33)*100</f>
        <v>0.40500000000000008</v>
      </c>
      <c r="G33" s="235">
        <f>('2.FoodPricesAndComposition'!K33/'2.FoodPricesAndComposition'!H33)*100</f>
        <v>20.170000000000002</v>
      </c>
      <c r="H33" s="235">
        <f>('2.FoodPricesAndComposition'!L33/'2.FoodPricesAndComposition'!H33)*100</f>
        <v>0</v>
      </c>
      <c r="I33" s="235">
        <f>('2.FoodPricesAndComposition'!M33/'2.FoodPricesAndComposition'!H33)*100</f>
        <v>0</v>
      </c>
      <c r="J33" s="235">
        <f>('2.FoodPricesAndComposition'!N33/'2.FoodPricesAndComposition'!H33)*100</f>
        <v>3.85E-2</v>
      </c>
      <c r="K33" s="235">
        <f>('2.FoodPricesAndComposition'!O33/'2.FoodPricesAndComposition'!H33)*100</f>
        <v>0.03</v>
      </c>
      <c r="L33" s="235">
        <f>('2.FoodPricesAndComposition'!P33/'2.FoodPricesAndComposition'!H33)*100</f>
        <v>0.24049999999999999</v>
      </c>
      <c r="M33" s="235">
        <f>('2.FoodPricesAndComposition'!Q33/'2.FoodPricesAndComposition'!H33)*100</f>
        <v>0.108</v>
      </c>
      <c r="N33" s="235">
        <f>('2.FoodPricesAndComposition'!R33/'2.FoodPricesAndComposition'!H33)*100</f>
        <v>0</v>
      </c>
      <c r="O33" s="235">
        <f>('2.FoodPricesAndComposition'!S33/'2.FoodPricesAndComposition'!H33)*100</f>
        <v>63.9</v>
      </c>
      <c r="P33" s="235">
        <f>('2.FoodPricesAndComposition'!T33/'2.FoodPricesAndComposition'!H33)*100</f>
        <v>1.9375</v>
      </c>
      <c r="Q33" s="235">
        <f>('2.FoodPricesAndComposition'!U33/'2.FoodPricesAndComposition'!H33)*100</f>
        <v>5.5</v>
      </c>
      <c r="R33" s="235">
        <f>('2.FoodPricesAndComposition'!V33/'2.FoodPricesAndComposition'!H33)*100</f>
        <v>7.8E-2</v>
      </c>
      <c r="S33" s="235">
        <f>('2.FoodPricesAndComposition'!W33/'2.FoodPricesAndComposition'!H33)*100</f>
        <v>0.89</v>
      </c>
      <c r="T33" s="235">
        <f>('2.FoodPricesAndComposition'!X33/'2.FoodPricesAndComposition'!H33)*100</f>
        <v>14.499999999999998</v>
      </c>
      <c r="U33" s="235">
        <f>('2.FoodPricesAndComposition'!Y33/'2.FoodPricesAndComposition'!H33)*100</f>
        <v>51</v>
      </c>
      <c r="V33" s="235">
        <f>('2.FoodPricesAndComposition'!Z33/'2.FoodPricesAndComposition'!H33)*100</f>
        <v>17.045000000000002</v>
      </c>
      <c r="W33" s="235">
        <f>('2.FoodPricesAndComposition'!AA33/'2.FoodPricesAndComposition'!H33)*100</f>
        <v>0.38</v>
      </c>
      <c r="X33" s="235">
        <f>('2.FoodPricesAndComposition'!AB33/'2.FoodPricesAndComposition'!H33)*100</f>
        <v>1.6</v>
      </c>
      <c r="Y33" s="235">
        <f>('2.FoodPricesAndComposition'!AC33/'2.FoodPricesAndComposition'!H33)*100</f>
        <v>60</v>
      </c>
      <c r="Z33" s="235">
        <f>('2.FoodPricesAndComposition'!AD33/'2.FoodPricesAndComposition'!H33)*100</f>
        <v>0.86499999999999999</v>
      </c>
      <c r="AA33" s="16">
        <f>'2.FoodPricesAndComposition'!AE33</f>
        <v>169736</v>
      </c>
    </row>
    <row r="34" spans="1:27" x14ac:dyDescent="0.25">
      <c r="A34" s="111" t="str">
        <f>'2.FoodPricesAndComposition'!A34</f>
        <v>Pasta rotini, whole grain, Barilla brand</v>
      </c>
      <c r="B34" s="151">
        <f>('2.FoodPricesAndComposition'!F34/'2.FoodPricesAndComposition'!H34)*100</f>
        <v>0.15</v>
      </c>
      <c r="C34" s="119"/>
      <c r="D34" s="230">
        <v>100</v>
      </c>
      <c r="E34" s="235">
        <f>('2.FoodPricesAndComposition'!I34/'2.FoodPricesAndComposition'!H34)*100</f>
        <v>3.7333333333333329</v>
      </c>
      <c r="F34" s="235">
        <f>('2.FoodPricesAndComposition'!J34/'2.FoodPricesAndComposition'!H34)*100</f>
        <v>0.73888888888888893</v>
      </c>
      <c r="G34" s="235">
        <f>('2.FoodPricesAndComposition'!K34/'2.FoodPricesAndComposition'!H34)*100</f>
        <v>20.172222222222224</v>
      </c>
      <c r="H34" s="235">
        <f>('2.FoodPricesAndComposition'!L34/'2.FoodPricesAndComposition'!H34)*100</f>
        <v>0</v>
      </c>
      <c r="I34" s="235">
        <f>('2.FoodPricesAndComposition'!M34/'2.FoodPricesAndComposition'!H34)*100</f>
        <v>0</v>
      </c>
      <c r="J34" s="235">
        <f>('2.FoodPricesAndComposition'!N34/'2.FoodPricesAndComposition'!H34)*100</f>
        <v>7.7222222222222234E-2</v>
      </c>
      <c r="K34" s="235">
        <f>('2.FoodPricesAndComposition'!O34/'2.FoodPricesAndComposition'!H34)*100</f>
        <v>4.4444444444444446E-2</v>
      </c>
      <c r="L34" s="235">
        <f>('2.FoodPricesAndComposition'!P34/'2.FoodPricesAndComposition'!H34)*100</f>
        <v>0.10222222222222221</v>
      </c>
      <c r="M34" s="235">
        <f>('2.FoodPricesAndComposition'!Q34/'2.FoodPricesAndComposition'!H34)*100</f>
        <v>5.3333333333333337E-2</v>
      </c>
      <c r="N34" s="235">
        <f>('2.FoodPricesAndComposition'!R34/'2.FoodPricesAndComposition'!H34)*100</f>
        <v>0</v>
      </c>
      <c r="O34" s="235">
        <f>('2.FoodPricesAndComposition'!S34/'2.FoodPricesAndComposition'!H34)*100</f>
        <v>16.277777777777779</v>
      </c>
      <c r="P34" s="235">
        <f>('2.FoodPricesAndComposition'!T34/'2.FoodPricesAndComposition'!H34)*100</f>
        <v>2.1927777777777777</v>
      </c>
      <c r="Q34" s="235">
        <f>('2.FoodPricesAndComposition'!U34/'2.FoodPricesAndComposition'!H34)*100</f>
        <v>7.4425287356321839</v>
      </c>
      <c r="R34" s="235">
        <f>('2.FoodPricesAndComposition'!V34/'2.FoodPricesAndComposition'!H34)*100</f>
        <v>0.11777777777777779</v>
      </c>
      <c r="S34" s="235">
        <f>('2.FoodPricesAndComposition'!W34/'2.FoodPricesAndComposition'!H34)*100</f>
        <v>0.92222222222222217</v>
      </c>
      <c r="T34" s="235">
        <f>('2.FoodPricesAndComposition'!X34/'2.FoodPricesAndComposition'!H34)*100</f>
        <v>28.888888888888886</v>
      </c>
      <c r="U34" s="235">
        <f>('2.FoodPricesAndComposition'!Y34/'2.FoodPricesAndComposition'!H34)*100</f>
        <v>79.444444444444443</v>
      </c>
      <c r="V34" s="235">
        <f>('2.FoodPricesAndComposition'!Z34/'2.FoodPricesAndComposition'!H34)*100</f>
        <v>19.138888888888893</v>
      </c>
      <c r="W34" s="235">
        <f>('2.FoodPricesAndComposition'!AA34/'2.FoodPricesAndComposition'!H34)*100</f>
        <v>0.66111111111111109</v>
      </c>
      <c r="X34" s="235">
        <f>('2.FoodPricesAndComposition'!AB34/'2.FoodPricesAndComposition'!H34)*100</f>
        <v>2.7777777777777777</v>
      </c>
      <c r="Y34" s="235">
        <f>('2.FoodPricesAndComposition'!AC34/'2.FoodPricesAndComposition'!H34)*100</f>
        <v>101.11111111111111</v>
      </c>
      <c r="Z34" s="235">
        <f>('2.FoodPricesAndComposition'!AD34/'2.FoodPricesAndComposition'!H34)*100</f>
        <v>2.7888888888888888</v>
      </c>
      <c r="AA34" s="16">
        <f>'2.FoodPricesAndComposition'!AE34</f>
        <v>168915</v>
      </c>
    </row>
    <row r="35" spans="1:27" x14ac:dyDescent="0.25">
      <c r="A35" s="111" t="str">
        <f>'2.FoodPricesAndComposition'!A35</f>
        <v>Potatoes, russet</v>
      </c>
      <c r="B35" s="151">
        <f>('2.FoodPricesAndComposition'!F35/'2.FoodPricesAndComposition'!H35)*100</f>
        <v>0.13690476190476192</v>
      </c>
      <c r="C35" s="119"/>
      <c r="D35" s="230">
        <v>100</v>
      </c>
      <c r="E35" s="235">
        <f>('2.FoodPricesAndComposition'!I35/'2.FoodPricesAndComposition'!H35)*100</f>
        <v>2.7142857142857144</v>
      </c>
      <c r="F35" s="235">
        <f>('2.FoodPricesAndComposition'!J35/'2.FoodPricesAndComposition'!H35)*100</f>
        <v>0.10119047619047621</v>
      </c>
      <c r="G35" s="235">
        <f>('2.FoodPricesAndComposition'!K35/'2.FoodPricesAndComposition'!H35)*100</f>
        <v>22.976190476190478</v>
      </c>
      <c r="H35" s="235">
        <f>('2.FoodPricesAndComposition'!L35/'2.FoodPricesAndComposition'!H35)*100</f>
        <v>0</v>
      </c>
      <c r="I35" s="235">
        <f>('2.FoodPricesAndComposition'!M35/'2.FoodPricesAndComposition'!H35)*100</f>
        <v>7.2023809523809517</v>
      </c>
      <c r="J35" s="235">
        <f>('2.FoodPricesAndComposition'!N35/'2.FoodPricesAndComposition'!H35)*100</f>
        <v>0.43749999999999994</v>
      </c>
      <c r="K35" s="235">
        <f>('2.FoodPricesAndComposition'!O35/'2.FoodPricesAndComposition'!H35)*100</f>
        <v>1.1904761904761904E-2</v>
      </c>
      <c r="L35" s="235">
        <f>('2.FoodPricesAndComposition'!P35/'2.FoodPricesAndComposition'!H35)*100</f>
        <v>0.10416666666666667</v>
      </c>
      <c r="M35" s="235">
        <f>('2.FoodPricesAndComposition'!Q35/'2.FoodPricesAndComposition'!H35)*100</f>
        <v>4.1666666666666671E-2</v>
      </c>
      <c r="N35" s="235">
        <f>('2.FoodPricesAndComposition'!R35/'2.FoodPricesAndComposition'!H35)*100</f>
        <v>0</v>
      </c>
      <c r="O35" s="235">
        <f>('2.FoodPricesAndComposition'!S35/'2.FoodPricesAndComposition'!H35)*100</f>
        <v>17.857142857142858</v>
      </c>
      <c r="P35" s="235">
        <f>('2.FoodPricesAndComposition'!T35/'2.FoodPricesAndComposition'!H35)*100</f>
        <v>1.3095238095238095</v>
      </c>
      <c r="Q35" s="235">
        <f>('2.FoodPricesAndComposition'!U35/'2.FoodPricesAndComposition'!H35)*100</f>
        <v>16.666666666666664</v>
      </c>
      <c r="R35" s="235">
        <f>('2.FoodPricesAndComposition'!V35/'2.FoodPricesAndComposition'!H35)*100</f>
        <v>0.13035714285714287</v>
      </c>
      <c r="S35" s="235">
        <f>('2.FoodPricesAndComposition'!W35/'2.FoodPricesAndComposition'!H35)*100</f>
        <v>1.0892857142857144</v>
      </c>
      <c r="T35" s="235">
        <f>('2.FoodPricesAndComposition'!X35/'2.FoodPricesAndComposition'!H35)*100</f>
        <v>29.166666666666668</v>
      </c>
      <c r="U35" s="235">
        <f>('2.FoodPricesAndComposition'!Y35/'2.FoodPricesAndComposition'!H35)*100</f>
        <v>69.642857142857139</v>
      </c>
      <c r="V35" s="235">
        <f>('2.FoodPricesAndComposition'!Z35/'2.FoodPricesAndComposition'!H35)*100</f>
        <v>0.50714285714285712</v>
      </c>
      <c r="W35" s="235">
        <f>('2.FoodPricesAndComposition'!AA35/'2.FoodPricesAndComposition'!H35)*100</f>
        <v>0.36904761904761907</v>
      </c>
      <c r="X35" s="235">
        <f>('2.FoodPricesAndComposition'!AB35/'2.FoodPricesAndComposition'!H35)*100</f>
        <v>6.5476190476190483</v>
      </c>
      <c r="Y35" s="235">
        <f>('2.FoodPricesAndComposition'!AC35/'2.FoodPricesAndComposition'!H35)*100</f>
        <v>528.57142857142856</v>
      </c>
      <c r="Z35" s="235">
        <f>('2.FoodPricesAndComposition'!AD35/'2.FoodPricesAndComposition'!H35)*100</f>
        <v>1.6488095238095239</v>
      </c>
      <c r="AA35" s="16">
        <f>'2.FoodPricesAndComposition'!AE35</f>
        <v>170027</v>
      </c>
    </row>
    <row r="36" spans="1:27" x14ac:dyDescent="0.25">
      <c r="A36" s="111" t="str">
        <f>'2.FoodPricesAndComposition'!A36</f>
        <v>Potatoes, sweet</v>
      </c>
      <c r="B36" s="151">
        <f>('2.FoodPricesAndComposition'!F36/'2.FoodPricesAndComposition'!H36)*100</f>
        <v>0.1607142857142857</v>
      </c>
      <c r="C36" s="119"/>
      <c r="D36" s="230">
        <v>100</v>
      </c>
      <c r="E36" s="235">
        <f>('2.FoodPricesAndComposition'!I36/'2.FoodPricesAndComposition'!H36)*100</f>
        <v>1.8214285714285714</v>
      </c>
      <c r="F36" s="235">
        <f>('2.FoodPricesAndComposition'!J36/'2.FoodPricesAndComposition'!H36)*100</f>
        <v>6.25E-2</v>
      </c>
      <c r="G36" s="235">
        <f>('2.FoodPricesAndComposition'!K36/'2.FoodPricesAndComposition'!H36)*100</f>
        <v>23.303571428571431</v>
      </c>
      <c r="H36" s="235">
        <f>('2.FoodPricesAndComposition'!L36/'2.FoodPricesAndComposition'!H36)*100</f>
        <v>823.21428571428578</v>
      </c>
      <c r="I36" s="235">
        <f>('2.FoodPricesAndComposition'!M36/'2.FoodPricesAndComposition'!H36)*100</f>
        <v>2.7857142857142856</v>
      </c>
      <c r="J36" s="235">
        <f>('2.FoodPricesAndComposition'!N36/'2.FoodPricesAndComposition'!H36)*100</f>
        <v>0.24285714285714288</v>
      </c>
      <c r="K36" s="235">
        <f>('2.FoodPricesAndComposition'!O36/'2.FoodPricesAndComposition'!H36)*100</f>
        <v>0.3035714285714286</v>
      </c>
      <c r="L36" s="235">
        <f>('2.FoodPricesAndComposition'!P36/'2.FoodPricesAndComposition'!H36)*100</f>
        <v>9.0178571428571441E-2</v>
      </c>
      <c r="M36" s="235">
        <f>('2.FoodPricesAndComposition'!Q36/'2.FoodPricesAndComposition'!H36)*100</f>
        <v>7.0535714285714285E-2</v>
      </c>
      <c r="N36" s="235">
        <f>('2.FoodPricesAndComposition'!R36/'2.FoodPricesAndComposition'!H36)*100</f>
        <v>0</v>
      </c>
      <c r="O36" s="235">
        <f>('2.FoodPricesAndComposition'!S36/'2.FoodPricesAndComposition'!H36)*100</f>
        <v>12.767857142857144</v>
      </c>
      <c r="P36" s="235">
        <f>('2.FoodPricesAndComposition'!T36/'2.FoodPricesAndComposition'!H36)*100</f>
        <v>0.64642857142857135</v>
      </c>
      <c r="Q36" s="235">
        <f>('2.FoodPricesAndComposition'!U36/'2.FoodPricesAndComposition'!H36)*100</f>
        <v>34.821428571428569</v>
      </c>
      <c r="R36" s="235">
        <f>('2.FoodPricesAndComposition'!V36/'2.FoodPricesAndComposition'!H36)*100</f>
        <v>0.17500000000000002</v>
      </c>
      <c r="S36" s="235">
        <f>('2.FoodPricesAndComposition'!W36/'2.FoodPricesAndComposition'!H36)*100</f>
        <v>0.7053571428571429</v>
      </c>
      <c r="T36" s="235">
        <f>('2.FoodPricesAndComposition'!X36/'2.FoodPricesAndComposition'!H36)*100</f>
        <v>29.464285714285715</v>
      </c>
      <c r="U36" s="235">
        <f>('2.FoodPricesAndComposition'!Y36/'2.FoodPricesAndComposition'!H36)*100</f>
        <v>54.553571428571438</v>
      </c>
      <c r="V36" s="235">
        <f>('2.FoodPricesAndComposition'!Z36/'2.FoodPricesAndComposition'!H36)*100</f>
        <v>0.6964285714285714</v>
      </c>
      <c r="W36" s="235">
        <f>('2.FoodPricesAndComposition'!AA36/'2.FoodPricesAndComposition'!H36)*100</f>
        <v>0.3482142857142857</v>
      </c>
      <c r="X36" s="235">
        <f>('2.FoodPricesAndComposition'!AB36/'2.FoodPricesAndComposition'!H36)*100</f>
        <v>64.285714285714292</v>
      </c>
      <c r="Y36" s="235">
        <f>('2.FoodPricesAndComposition'!AC36/'2.FoodPricesAndComposition'!H36)*100</f>
        <v>391.07142857142856</v>
      </c>
      <c r="Z36" s="235">
        <f>('2.FoodPricesAndComposition'!AD36/'2.FoodPricesAndComposition'!H36)*100</f>
        <v>3.4821428571428572</v>
      </c>
      <c r="AA36" s="16">
        <f>'2.FoodPricesAndComposition'!AE36</f>
        <v>168482</v>
      </c>
    </row>
    <row r="37" spans="1:27" x14ac:dyDescent="0.25">
      <c r="A37" s="111" t="str">
        <f>'2.FoodPricesAndComposition'!A37</f>
        <v>Rice, brown, Stop &amp; Shop brand</v>
      </c>
      <c r="B37" s="151">
        <f>('2.FoodPricesAndComposition'!F37/'2.FoodPricesAndComposition'!H37)*100</f>
        <v>0.1</v>
      </c>
      <c r="C37" s="119"/>
      <c r="D37" s="230">
        <v>100</v>
      </c>
      <c r="E37" s="235">
        <f>('2.FoodPricesAndComposition'!I37/'2.FoodPricesAndComposition'!H37)*100</f>
        <v>2.0736842105263156</v>
      </c>
      <c r="F37" s="235">
        <f>('2.FoodPricesAndComposition'!J37/'2.FoodPricesAndComposition'!H37)*100</f>
        <v>0.74210526315789471</v>
      </c>
      <c r="G37" s="235">
        <f>('2.FoodPricesAndComposition'!K37/'2.FoodPricesAndComposition'!H37)*100</f>
        <v>21.047368421052632</v>
      </c>
      <c r="H37" s="235">
        <f>('2.FoodPricesAndComposition'!L37/'2.FoodPricesAndComposition'!H37)*100</f>
        <v>0</v>
      </c>
      <c r="I37" s="235">
        <f>('2.FoodPricesAndComposition'!M37/'2.FoodPricesAndComposition'!H37)*100</f>
        <v>0</v>
      </c>
      <c r="J37" s="235">
        <f>('2.FoodPricesAndComposition'!N37/'2.FoodPricesAndComposition'!H37)*100</f>
        <v>0.14052631578947369</v>
      </c>
      <c r="K37" s="235">
        <f>('2.FoodPricesAndComposition'!O37/'2.FoodPricesAndComposition'!H37)*100</f>
        <v>0</v>
      </c>
      <c r="L37" s="235">
        <f>('2.FoodPricesAndComposition'!P37/'2.FoodPricesAndComposition'!H37)*100</f>
        <v>0.11421052631578948</v>
      </c>
      <c r="M37" s="235">
        <f>('2.FoodPricesAndComposition'!Q37/'2.FoodPricesAndComposition'!H37)*100</f>
        <v>1.2105263157894737E-2</v>
      </c>
      <c r="N37" s="235">
        <f>('2.FoodPricesAndComposition'!R37/'2.FoodPricesAndComposition'!H37)*100</f>
        <v>0</v>
      </c>
      <c r="O37" s="235">
        <f>('2.FoodPricesAndComposition'!S37/'2.FoodPricesAndComposition'!H37)*100</f>
        <v>5.5263157894736841</v>
      </c>
      <c r="P37" s="235">
        <f>('2.FoodPricesAndComposition'!T37/'2.FoodPricesAndComposition'!H37)*100</f>
        <v>1.1905263157894737</v>
      </c>
      <c r="Q37" s="235">
        <f>('2.FoodPricesAndComposition'!U37/'2.FoodPricesAndComposition'!H37)*100</f>
        <v>8.9473684210526319</v>
      </c>
      <c r="R37" s="235">
        <f>('2.FoodPricesAndComposition'!V37/'2.FoodPricesAndComposition'!H37)*100</f>
        <v>7.6315789473684198E-2</v>
      </c>
      <c r="S37" s="235">
        <f>('2.FoodPricesAndComposition'!W37/'2.FoodPricesAndComposition'!H37)*100</f>
        <v>0.4947368421052632</v>
      </c>
      <c r="T37" s="235">
        <f>('2.FoodPricesAndComposition'!X37/'2.FoodPricesAndComposition'!H37)*100</f>
        <v>39.473684210526315</v>
      </c>
      <c r="U37" s="235">
        <f>('2.FoodPricesAndComposition'!Y37/'2.FoodPricesAndComposition'!H37)*100</f>
        <v>73.15789473684211</v>
      </c>
      <c r="V37" s="235">
        <f>('2.FoodPricesAndComposition'!Z37/'2.FoodPricesAndComposition'!H37)*100</f>
        <v>0</v>
      </c>
      <c r="W37" s="235">
        <f>('2.FoodPricesAndComposition'!AA37/'2.FoodPricesAndComposition'!H37)*100</f>
        <v>0.55789473684210533</v>
      </c>
      <c r="X37" s="235">
        <f>('2.FoodPricesAndComposition'!AB37/'2.FoodPricesAndComposition'!H37)*100</f>
        <v>1</v>
      </c>
      <c r="Y37" s="235">
        <f>('2.FoodPricesAndComposition'!AC37/'2.FoodPricesAndComposition'!H37)*100</f>
        <v>74.210526315789465</v>
      </c>
      <c r="Z37" s="235">
        <f>('2.FoodPricesAndComposition'!AD37/'2.FoodPricesAndComposition'!H37)*100</f>
        <v>0.93684210526315792</v>
      </c>
      <c r="AA37" s="16">
        <f>'2.FoodPricesAndComposition'!AE37</f>
        <v>169706</v>
      </c>
    </row>
    <row r="38" spans="1:27" x14ac:dyDescent="0.25">
      <c r="A38" s="111" t="str">
        <f>'2.FoodPricesAndComposition'!A38</f>
        <v>Rice, white, long grain, enriched, Stop &amp; Shop brand</v>
      </c>
      <c r="B38" s="151">
        <f>('2.FoodPricesAndComposition'!F38/'2.FoodPricesAndComposition'!H38)*100</f>
        <v>9.375E-2</v>
      </c>
      <c r="C38" s="119"/>
      <c r="D38" s="230">
        <v>100</v>
      </c>
      <c r="E38" s="235">
        <f>('2.FoodPricesAndComposition'!I38/'2.FoodPricesAndComposition'!H38)*100</f>
        <v>1.95625</v>
      </c>
      <c r="F38" s="235">
        <f>('2.FoodPricesAndComposition'!J38/'2.FoodPricesAndComposition'!H38)*100</f>
        <v>0.18124999999999999</v>
      </c>
      <c r="G38" s="235">
        <f>('2.FoodPricesAndComposition'!K38/'2.FoodPricesAndComposition'!H38)*100</f>
        <v>21.918749999999999</v>
      </c>
      <c r="H38" s="235">
        <f>('2.FoodPricesAndComposition'!L38/'2.FoodPricesAndComposition'!H38)*100</f>
        <v>0</v>
      </c>
      <c r="I38" s="235">
        <f>('2.FoodPricesAndComposition'!M38/'2.FoodPricesAndComposition'!H38)*100</f>
        <v>0</v>
      </c>
      <c r="J38" s="235">
        <f>('2.FoodPricesAndComposition'!N38/'2.FoodPricesAndComposition'!H38)*100</f>
        <v>4.4999999999999998E-2</v>
      </c>
      <c r="K38" s="235">
        <f>('2.FoodPricesAndComposition'!O38/'2.FoodPricesAndComposition'!H38)*100</f>
        <v>3.125E-2</v>
      </c>
      <c r="L38" s="235">
        <f>('2.FoodPricesAndComposition'!P38/'2.FoodPricesAndComposition'!H38)*100</f>
        <v>0.1575</v>
      </c>
      <c r="M38" s="235">
        <f>('2.FoodPricesAndComposition'!Q38/'2.FoodPricesAndComposition'!H38)*100</f>
        <v>1.3125000000000001E-2</v>
      </c>
      <c r="N38" s="235">
        <f>('2.FoodPricesAndComposition'!R38/'2.FoodPricesAndComposition'!H38)*100</f>
        <v>0</v>
      </c>
      <c r="O38" s="235">
        <f>('2.FoodPricesAndComposition'!S38/'2.FoodPricesAndComposition'!H38)*100</f>
        <v>63.312499999999993</v>
      </c>
      <c r="P38" s="235">
        <f>('2.FoodPricesAndComposition'!T38/'2.FoodPricesAndComposition'!H38)*100</f>
        <v>1.1481250000000001</v>
      </c>
      <c r="Q38" s="235">
        <f>('2.FoodPricesAndComposition'!U38/'2.FoodPricesAndComposition'!H38)*100</f>
        <v>7.5</v>
      </c>
      <c r="R38" s="235">
        <f>('2.FoodPricesAndComposition'!V38/'2.FoodPricesAndComposition'!H38)*100</f>
        <v>6.0000000000000005E-2</v>
      </c>
      <c r="S38" s="235">
        <f>('2.FoodPricesAndComposition'!W38/'2.FoodPricesAndComposition'!H38)*100</f>
        <v>1.1812499999999999</v>
      </c>
      <c r="T38" s="235">
        <f>('2.FoodPricesAndComposition'!X38/'2.FoodPricesAndComposition'!H38)*100</f>
        <v>6.8750000000000009</v>
      </c>
      <c r="U38" s="235">
        <f>('2.FoodPricesAndComposition'!Y38/'2.FoodPricesAndComposition'!H38)*100</f>
        <v>31.25</v>
      </c>
      <c r="V38" s="235">
        <f>('2.FoodPricesAndComposition'!Z38/'2.FoodPricesAndComposition'!H38)*100</f>
        <v>4.1375000000000002</v>
      </c>
      <c r="W38" s="235">
        <f>('2.FoodPricesAndComposition'!AA38/'2.FoodPricesAndComposition'!H38)*100</f>
        <v>0.3</v>
      </c>
      <c r="X38" s="235">
        <f>('2.FoodPricesAndComposition'!AB38/'2.FoodPricesAndComposition'!H38)*100</f>
        <v>1.25</v>
      </c>
      <c r="Y38" s="235">
        <f>('2.FoodPricesAndComposition'!AC38/'2.FoodPricesAndComposition'!H38)*100</f>
        <v>31.25</v>
      </c>
      <c r="Z38" s="235">
        <f>('2.FoodPricesAndComposition'!AD38/'2.FoodPricesAndComposition'!H38)*100</f>
        <v>0.35624999999999996</v>
      </c>
      <c r="AA38" s="16">
        <f>'2.FoodPricesAndComposition'!AE38</f>
        <v>168877</v>
      </c>
    </row>
    <row r="39" spans="1:27" x14ac:dyDescent="0.25">
      <c r="A39" s="101" t="str">
        <f>'2.FoodPricesAndComposition'!A39</f>
        <v>Nuts, beans, seeds and oils</v>
      </c>
      <c r="B39" s="271"/>
      <c r="C39" s="16"/>
      <c r="D39" s="104"/>
      <c r="E39" s="113"/>
      <c r="F39" s="113"/>
      <c r="G39" s="113"/>
      <c r="H39" s="113"/>
      <c r="I39" s="113"/>
      <c r="J39" s="113"/>
      <c r="K39" s="113"/>
      <c r="L39" s="113"/>
      <c r="M39" s="113"/>
      <c r="N39" s="113"/>
      <c r="O39" s="113"/>
      <c r="P39" s="113"/>
      <c r="Q39" s="113"/>
      <c r="R39" s="113"/>
      <c r="S39" s="113"/>
      <c r="T39" s="113"/>
      <c r="U39" s="113"/>
      <c r="V39" s="113"/>
      <c r="W39" s="113"/>
      <c r="X39" s="113"/>
      <c r="Y39" s="113"/>
      <c r="Z39" s="113"/>
      <c r="AA39" s="16"/>
    </row>
    <row r="40" spans="1:27" x14ac:dyDescent="0.25">
      <c r="A40" s="111" t="str">
        <f>'2.FoodPricesAndComposition'!A40</f>
        <v>Almonds, whole, Stop &amp; Shop brand</v>
      </c>
      <c r="B40" s="151">
        <f>('2.FoodPricesAndComposition'!F40/'2.FoodPricesAndComposition'!H40)*100</f>
        <v>0.38823529411764707</v>
      </c>
      <c r="C40" s="119"/>
      <c r="D40" s="230">
        <v>100</v>
      </c>
      <c r="E40" s="235">
        <f>('2.FoodPricesAndComposition'!I40/'2.FoodPricesAndComposition'!H40)*100</f>
        <v>3.6588235294117641</v>
      </c>
      <c r="F40" s="235">
        <f>('2.FoodPricesAndComposition'!J40/'2.FoodPricesAndComposition'!H40)*100</f>
        <v>8.617647058823529</v>
      </c>
      <c r="G40" s="235">
        <f>('2.FoodPricesAndComposition'!K40/'2.FoodPricesAndComposition'!H40)*100</f>
        <v>3.7294117647058824</v>
      </c>
      <c r="H40" s="235">
        <f>('2.FoodPricesAndComposition'!L40/'2.FoodPricesAndComposition'!H40)*100</f>
        <v>0</v>
      </c>
      <c r="I40" s="235">
        <f>('2.FoodPricesAndComposition'!M40/'2.FoodPricesAndComposition'!H40)*100</f>
        <v>0</v>
      </c>
      <c r="J40" s="235">
        <f>('2.FoodPricesAndComposition'!N40/'2.FoodPricesAndComposition'!H40)*100</f>
        <v>2.3529411764705882E-2</v>
      </c>
      <c r="K40" s="235">
        <f>('2.FoodPricesAndComposition'!O40/'2.FoodPricesAndComposition'!H40)*100</f>
        <v>4.4235294117647053</v>
      </c>
      <c r="L40" s="235">
        <f>('2.FoodPricesAndComposition'!P40/'2.FoodPricesAndComposition'!H40)*100</f>
        <v>3.5294117647058823E-2</v>
      </c>
      <c r="M40" s="235">
        <f>('2.FoodPricesAndComposition'!Q40/'2.FoodPricesAndComposition'!H40)*100</f>
        <v>0.19705882352941176</v>
      </c>
      <c r="N40" s="235">
        <f>('2.FoodPricesAndComposition'!R40/'2.FoodPricesAndComposition'!H40)*100</f>
        <v>0</v>
      </c>
      <c r="O40" s="235">
        <f>('2.FoodPricesAndComposition'!S40/'2.FoodPricesAndComposition'!H40)*100</f>
        <v>7.5882352941176467</v>
      </c>
      <c r="P40" s="235">
        <f>('2.FoodPricesAndComposition'!T40/'2.FoodPricesAndComposition'!H40)*100</f>
        <v>0.62529411764705878</v>
      </c>
      <c r="Q40" s="235">
        <f>('2.FoodPricesAndComposition'!U40/'2.FoodPricesAndComposition'!H40)*100</f>
        <v>46.470588235294116</v>
      </c>
      <c r="R40" s="235">
        <f>('2.FoodPricesAndComposition'!V40/'2.FoodPricesAndComposition'!H40)*100</f>
        <v>0.17764705882352941</v>
      </c>
      <c r="S40" s="235">
        <f>('2.FoodPricesAndComposition'!W40/'2.FoodPricesAndComposition'!H40)*100</f>
        <v>0.64117647058823535</v>
      </c>
      <c r="T40" s="235">
        <f>('2.FoodPricesAndComposition'!X40/'2.FoodPricesAndComposition'!H40)*100</f>
        <v>46.470588235294116</v>
      </c>
      <c r="U40" s="235">
        <f>('2.FoodPricesAndComposition'!Y40/'2.FoodPricesAndComposition'!H40)*100</f>
        <v>82.941176470588246</v>
      </c>
      <c r="V40" s="235">
        <f>('2.FoodPricesAndComposition'!Z40/'2.FoodPricesAndComposition'!H40)*100</f>
        <v>0.70588235294117641</v>
      </c>
      <c r="W40" s="235">
        <f>('2.FoodPricesAndComposition'!AA40/'2.FoodPricesAndComposition'!H40)*100</f>
        <v>0.54117647058823526</v>
      </c>
      <c r="X40" s="235">
        <f>('2.FoodPricesAndComposition'!AB40/'2.FoodPricesAndComposition'!H40)*100</f>
        <v>0</v>
      </c>
      <c r="Y40" s="235">
        <f>('2.FoodPricesAndComposition'!AC40/'2.FoodPricesAndComposition'!H40)*100</f>
        <v>126.47058823529412</v>
      </c>
      <c r="Z40" s="235">
        <f>('2.FoodPricesAndComposition'!AD40/'2.FoodPricesAndComposition'!H40)*100</f>
        <v>2.1588235294117646</v>
      </c>
      <c r="AA40" s="16">
        <f>'2.FoodPricesAndComposition'!AE40</f>
        <v>170567</v>
      </c>
    </row>
    <row r="41" spans="1:27" x14ac:dyDescent="0.25">
      <c r="A41" s="111" t="str">
        <f>'2.FoodPricesAndComposition'!A41</f>
        <v>Cashews, whole, Stop &amp; Shop brand</v>
      </c>
      <c r="B41" s="151">
        <f>('2.FoodPricesAndComposition'!F41/'2.FoodPricesAndComposition'!H41)*100</f>
        <v>0.43124999999999997</v>
      </c>
      <c r="C41" s="119"/>
      <c r="D41" s="230">
        <v>100</v>
      </c>
      <c r="E41" s="235">
        <f>('2.FoodPricesAndComposition'!I41/'2.FoodPricesAndComposition'!H41)*100</f>
        <v>3.2875000000000001</v>
      </c>
      <c r="F41" s="235">
        <f>('2.FoodPricesAndComposition'!J41/'2.FoodPricesAndComposition'!H41)*100</f>
        <v>7.9</v>
      </c>
      <c r="G41" s="235">
        <f>('2.FoodPricesAndComposition'!K41/'2.FoodPricesAndComposition'!H41)*100</f>
        <v>5.4500000000000011</v>
      </c>
      <c r="H41" s="235">
        <f>('2.FoodPricesAndComposition'!L41/'2.FoodPricesAndComposition'!H41)*100</f>
        <v>0</v>
      </c>
      <c r="I41" s="235">
        <f>('2.FoodPricesAndComposition'!M41/'2.FoodPricesAndComposition'!H41)*100</f>
        <v>8.7500000000000008E-2</v>
      </c>
      <c r="J41" s="235">
        <f>('2.FoodPricesAndComposition'!N41/'2.FoodPricesAndComposition'!H41)*100</f>
        <v>7.4999999999999997E-2</v>
      </c>
      <c r="K41" s="235">
        <f>('2.FoodPricesAndComposition'!O41/'2.FoodPricesAndComposition'!H41)*100</f>
        <v>0.16250000000000001</v>
      </c>
      <c r="L41" s="235">
        <f>('2.FoodPricesAndComposition'!P41/'2.FoodPricesAndComposition'!H41)*100</f>
        <v>7.6249999999999998E-2</v>
      </c>
      <c r="M41" s="235">
        <f>('2.FoodPricesAndComposition'!Q41/'2.FoodPricesAndComposition'!H41)*100</f>
        <v>0.01</v>
      </c>
      <c r="N41" s="235">
        <f>('2.FoodPricesAndComposition'!R41/'2.FoodPricesAndComposition'!H41)*100</f>
        <v>0</v>
      </c>
      <c r="O41" s="235">
        <f>('2.FoodPricesAndComposition'!S41/'2.FoodPricesAndComposition'!H41)*100</f>
        <v>4.5</v>
      </c>
      <c r="P41" s="235">
        <f>('2.FoodPricesAndComposition'!T41/'2.FoodPricesAndComposition'!H41)*100</f>
        <v>0.19187499999999999</v>
      </c>
      <c r="Q41" s="235">
        <f>('2.FoodPricesAndComposition'!U41/'2.FoodPricesAndComposition'!H41)*100</f>
        <v>6.8750000000000009</v>
      </c>
      <c r="R41" s="235">
        <f>('2.FoodPricesAndComposition'!V41/'2.FoodPricesAndComposition'!H41)*100</f>
        <v>0.39750000000000002</v>
      </c>
      <c r="S41" s="235">
        <f>('2.FoodPricesAndComposition'!W41/'2.FoodPricesAndComposition'!H41)*100</f>
        <v>1.20625</v>
      </c>
      <c r="T41" s="235">
        <f>('2.FoodPricesAndComposition'!X41/'2.FoodPricesAndComposition'!H41)*100</f>
        <v>52.5</v>
      </c>
      <c r="U41" s="235">
        <f>('2.FoodPricesAndComposition'!Y41/'2.FoodPricesAndComposition'!H41)*100</f>
        <v>106.87500000000001</v>
      </c>
      <c r="V41" s="235">
        <f>('2.FoodPricesAndComposition'!Z41/'2.FoodPricesAndComposition'!H41)*100</f>
        <v>3.5937499999999996</v>
      </c>
      <c r="W41" s="235">
        <f>('2.FoodPricesAndComposition'!AA41/'2.FoodPricesAndComposition'!H41)*100</f>
        <v>1.04375</v>
      </c>
      <c r="X41" s="235">
        <f>('2.FoodPricesAndComposition'!AB41/'2.FoodPricesAndComposition'!H41)*100</f>
        <v>1.875</v>
      </c>
      <c r="Y41" s="235">
        <f>('2.FoodPricesAndComposition'!AC41/'2.FoodPricesAndComposition'!H41)*100</f>
        <v>119.37500000000001</v>
      </c>
      <c r="Z41" s="235">
        <f>('2.FoodPricesAndComposition'!AD41/'2.FoodPricesAndComposition'!H41)*100</f>
        <v>0.59375</v>
      </c>
      <c r="AA41" s="16">
        <f>'2.FoodPricesAndComposition'!AE41</f>
        <v>170162</v>
      </c>
    </row>
    <row r="42" spans="1:27" x14ac:dyDescent="0.25">
      <c r="A42" s="111" t="str">
        <f>'2.FoodPricesAndComposition'!A42</f>
        <v xml:space="preserve">Walnuts, diced, Diamonds of California brand </v>
      </c>
      <c r="B42" s="151">
        <f>('2.FoodPricesAndComposition'!F42/'2.FoodPricesAndComposition'!H42)*100</f>
        <v>0.33500000000000002</v>
      </c>
      <c r="C42" s="119"/>
      <c r="D42" s="230">
        <v>100</v>
      </c>
      <c r="E42" s="235">
        <f>('2.FoodPricesAndComposition'!I42/'2.FoodPricesAndComposition'!H42)*100</f>
        <v>2.33</v>
      </c>
      <c r="F42" s="235">
        <f>('2.FoodPricesAndComposition'!J42/'2.FoodPricesAndComposition'!H42)*100</f>
        <v>9.9700000000000006</v>
      </c>
      <c r="G42" s="235">
        <f>('2.FoodPricesAndComposition'!K42/'2.FoodPricesAndComposition'!H42)*100</f>
        <v>2.0950000000000002</v>
      </c>
      <c r="H42" s="235">
        <f>('2.FoodPricesAndComposition'!L42/'2.FoodPricesAndComposition'!H42)*100</f>
        <v>0</v>
      </c>
      <c r="I42" s="235">
        <f>('2.FoodPricesAndComposition'!M42/'2.FoodPricesAndComposition'!H42)*100</f>
        <v>0.2</v>
      </c>
      <c r="J42" s="235">
        <f>('2.FoodPricesAndComposition'!N42/'2.FoodPricesAndComposition'!H42)*100</f>
        <v>8.2000000000000003E-2</v>
      </c>
      <c r="K42" s="235">
        <f>('2.FoodPricesAndComposition'!O42/'2.FoodPricesAndComposition'!H42)*100</f>
        <v>0.105</v>
      </c>
      <c r="L42" s="235">
        <f>('2.FoodPricesAndComposition'!P42/'2.FoodPricesAndComposition'!H42)*100</f>
        <v>5.1999999999999998E-2</v>
      </c>
      <c r="M42" s="235">
        <f>('2.FoodPricesAndComposition'!Q42/'2.FoodPricesAndComposition'!H42)*100</f>
        <v>2.3E-2</v>
      </c>
      <c r="N42" s="235">
        <f>('2.FoodPricesAndComposition'!R42/'2.FoodPricesAndComposition'!H42)*100</f>
        <v>0</v>
      </c>
      <c r="O42" s="235">
        <f>('2.FoodPricesAndComposition'!S42/'2.FoodPricesAndComposition'!H42)*100</f>
        <v>15</v>
      </c>
      <c r="P42" s="235">
        <f>('2.FoodPricesAndComposition'!T42/'2.FoodPricesAndComposition'!H42)*100</f>
        <v>0.17199999999999999</v>
      </c>
      <c r="Q42" s="235">
        <f>('2.FoodPricesAndComposition'!U42/'2.FoodPricesAndComposition'!H42)*100</f>
        <v>15</v>
      </c>
      <c r="R42" s="235">
        <f>('2.FoodPricesAndComposition'!V42/'2.FoodPricesAndComposition'!H42)*100</f>
        <v>0.24249999999999999</v>
      </c>
      <c r="S42" s="235">
        <f>('2.FoodPricesAndComposition'!W42/'2.FoodPricesAndComposition'!H42)*100</f>
        <v>0.44500000000000001</v>
      </c>
      <c r="T42" s="235">
        <f>('2.FoodPricesAndComposition'!X42/'2.FoodPricesAndComposition'!H42)*100</f>
        <v>24</v>
      </c>
      <c r="U42" s="235">
        <f>('2.FoodPricesAndComposition'!Y42/'2.FoodPricesAndComposition'!H42)*100</f>
        <v>53</v>
      </c>
      <c r="V42" s="235">
        <f>('2.FoodPricesAndComposition'!Z42/'2.FoodPricesAndComposition'!H42)*100</f>
        <v>0.75</v>
      </c>
      <c r="W42" s="235">
        <f>('2.FoodPricesAndComposition'!AA42/'2.FoodPricesAndComposition'!H42)*100</f>
        <v>0.46999999999999992</v>
      </c>
      <c r="X42" s="235">
        <f>('2.FoodPricesAndComposition'!AB42/'2.FoodPricesAndComposition'!H42)*100</f>
        <v>0.5</v>
      </c>
      <c r="Y42" s="235">
        <f>('2.FoodPricesAndComposition'!AC42/'2.FoodPricesAndComposition'!H42)*100</f>
        <v>67.5</v>
      </c>
      <c r="Z42" s="235">
        <f>('2.FoodPricesAndComposition'!AD42/'2.FoodPricesAndComposition'!H42)*100</f>
        <v>1.0249999999999999</v>
      </c>
      <c r="AA42" s="16">
        <f>'2.FoodPricesAndComposition'!AE42</f>
        <v>170187</v>
      </c>
    </row>
    <row r="43" spans="1:27" x14ac:dyDescent="0.25">
      <c r="A43" s="111" t="str">
        <f>'2.FoodPricesAndComposition'!A43</f>
        <v>Beans, black, dried, Goya Foods brand</v>
      </c>
      <c r="B43" s="151">
        <f>('2.FoodPricesAndComposition'!F43/'2.FoodPricesAndComposition'!H43)*100</f>
        <v>0.2857142857142857</v>
      </c>
      <c r="C43" s="119"/>
      <c r="D43" s="230">
        <v>100</v>
      </c>
      <c r="E43" s="235">
        <f>('2.FoodPricesAndComposition'!I43/'2.FoodPricesAndComposition'!H43)*100</f>
        <v>6.3285714285714274</v>
      </c>
      <c r="F43" s="235">
        <f>('2.FoodPricesAndComposition'!J43/'2.FoodPricesAndComposition'!H43)*100</f>
        <v>0.41428571428571426</v>
      </c>
      <c r="G43" s="235">
        <f>('2.FoodPricesAndComposition'!K43/'2.FoodPricesAndComposition'!H43)*100</f>
        <v>18.285714285714285</v>
      </c>
      <c r="H43" s="235">
        <f>('2.FoodPricesAndComposition'!L43/'2.FoodPricesAndComposition'!H43)*100</f>
        <v>0</v>
      </c>
      <c r="I43" s="235">
        <f>('2.FoodPricesAndComposition'!M43/'2.FoodPricesAndComposition'!H43)*100</f>
        <v>0</v>
      </c>
      <c r="J43" s="235">
        <f>('2.FoodPricesAndComposition'!N43/'2.FoodPricesAndComposition'!H43)*100</f>
        <v>8.4285714285714283E-2</v>
      </c>
      <c r="K43" s="235">
        <f>('2.FoodPricesAndComposition'!O43/'2.FoodPricesAndComposition'!H43)*100</f>
        <v>5.7142857142857148E-2</v>
      </c>
      <c r="L43" s="235">
        <f>('2.FoodPricesAndComposition'!P43/'2.FoodPricesAndComposition'!H43)*100</f>
        <v>0.26428571428571429</v>
      </c>
      <c r="M43" s="235">
        <f>('2.FoodPricesAndComposition'!Q43/'2.FoodPricesAndComposition'!H43)*100</f>
        <v>5.7142857142857148E-2</v>
      </c>
      <c r="N43" s="235">
        <f>('2.FoodPricesAndComposition'!R43/'2.FoodPricesAndComposition'!H43)*100</f>
        <v>0</v>
      </c>
      <c r="O43" s="235">
        <f>('2.FoodPricesAndComposition'!S43/'2.FoodPricesAndComposition'!H43)*100</f>
        <v>130.14285714285714</v>
      </c>
      <c r="P43" s="235">
        <f>('2.FoodPricesAndComposition'!T43/'2.FoodPricesAndComposition'!H43)*100</f>
        <v>0.57285714285714295</v>
      </c>
      <c r="Q43" s="235">
        <f>('2.FoodPricesAndComposition'!U43/'2.FoodPricesAndComposition'!H43)*100</f>
        <v>35.714285714285715</v>
      </c>
      <c r="R43" s="235">
        <f>('2.FoodPricesAndComposition'!V43/'2.FoodPricesAndComposition'!H43)*100</f>
        <v>0.24714285714285711</v>
      </c>
      <c r="S43" s="235">
        <f>('2.FoodPricesAndComposition'!W43/'2.FoodPricesAndComposition'!H43)*100</f>
        <v>1.4714285714285715</v>
      </c>
      <c r="T43" s="235">
        <f>('2.FoodPricesAndComposition'!X43/'2.FoodPricesAndComposition'!H43)*100</f>
        <v>50</v>
      </c>
      <c r="U43" s="235">
        <f>('2.FoodPricesAndComposition'!Y43/'2.FoodPricesAndComposition'!H43)*100</f>
        <v>102.85714285714285</v>
      </c>
      <c r="V43" s="235">
        <f>('2.FoodPricesAndComposition'!Z43/'2.FoodPricesAndComposition'!H43)*100</f>
        <v>0.94285714285714284</v>
      </c>
      <c r="W43" s="235">
        <f>('2.FoodPricesAndComposition'!AA43/'2.FoodPricesAndComposition'!H43)*100</f>
        <v>1.0714285714285714</v>
      </c>
      <c r="X43" s="235">
        <f>('2.FoodPricesAndComposition'!AB43/'2.FoodPricesAndComposition'!H43)*100</f>
        <v>1.4285714285714286</v>
      </c>
      <c r="Y43" s="235">
        <f>('2.FoodPricesAndComposition'!AC43/'2.FoodPricesAndComposition'!H43)*100</f>
        <v>434.28571428571428</v>
      </c>
      <c r="Z43" s="235">
        <f>('2.FoodPricesAndComposition'!AD43/'2.FoodPricesAndComposition'!H43)*100</f>
        <v>4.4571428571428573</v>
      </c>
      <c r="AA43" s="16">
        <f>'2.FoodPricesAndComposition'!AE43</f>
        <v>173734</v>
      </c>
    </row>
    <row r="44" spans="1:27" x14ac:dyDescent="0.25">
      <c r="A44" s="111" t="str">
        <f>'2.FoodPricesAndComposition'!A44</f>
        <v>Beans, black, canned, Goya Foods brand</v>
      </c>
      <c r="B44" s="151">
        <f>('2.FoodPricesAndComposition'!F44/'2.FoodPricesAndComposition'!H44)*100</f>
        <v>0.27692307692307688</v>
      </c>
      <c r="C44" s="119"/>
      <c r="D44" s="230">
        <v>100</v>
      </c>
      <c r="E44" s="235">
        <f>('2.FoodPricesAndComposition'!I44/'2.FoodPricesAndComposition'!H44)*100</f>
        <v>6.6230769230769235</v>
      </c>
      <c r="F44" s="235">
        <f>('2.FoodPricesAndComposition'!J44/'2.FoodPricesAndComposition'!H44)*100</f>
        <v>0.31538461538461537</v>
      </c>
      <c r="G44" s="235">
        <f>('2.FoodPricesAndComposition'!K44/'2.FoodPricesAndComposition'!H44)*100</f>
        <v>18.2</v>
      </c>
      <c r="H44" s="235">
        <f>('2.FoodPricesAndComposition'!L44/'2.FoodPricesAndComposition'!H44)*100</f>
        <v>0</v>
      </c>
      <c r="I44" s="235">
        <f>('2.FoodPricesAndComposition'!M44/'2.FoodPricesAndComposition'!H44)*100</f>
        <v>2.9692307692307693</v>
      </c>
      <c r="J44" s="235">
        <f>('2.FoodPricesAndComposition'!N44/'2.FoodPricesAndComposition'!H44)*100</f>
        <v>6.076923076923077E-2</v>
      </c>
      <c r="K44" s="235">
        <f>('2.FoodPricesAndComposition'!O44/'2.FoodPricesAndComposition'!H44)*100</f>
        <v>0</v>
      </c>
      <c r="L44" s="235">
        <f>('2.FoodPricesAndComposition'!P44/'2.FoodPricesAndComposition'!H44)*100</f>
        <v>0.15384615384615385</v>
      </c>
      <c r="M44" s="235">
        <f>('2.FoodPricesAndComposition'!Q44/'2.FoodPricesAndComposition'!H44)*100</f>
        <v>0.13153846153846155</v>
      </c>
      <c r="N44" s="235">
        <f>('2.FoodPricesAndComposition'!R44/'2.FoodPricesAndComposition'!H44)*100</f>
        <v>0</v>
      </c>
      <c r="O44" s="235">
        <f>('2.FoodPricesAndComposition'!S44/'2.FoodPricesAndComposition'!H44)*100</f>
        <v>67</v>
      </c>
      <c r="P44" s="235">
        <f>('2.FoodPricesAndComposition'!T44/'2.FoodPricesAndComposition'!H44)*100</f>
        <v>0.68153846153846154</v>
      </c>
      <c r="Q44" s="235">
        <f>('2.FoodPricesAndComposition'!U44/'2.FoodPricesAndComposition'!H44)*100</f>
        <v>38.461538461538467</v>
      </c>
      <c r="R44" s="235">
        <f>('2.FoodPricesAndComposition'!V44/'2.FoodPricesAndComposition'!H44)*100</f>
        <v>0.21076923076923079</v>
      </c>
      <c r="S44" s="235">
        <f>('2.FoodPricesAndComposition'!W44/'2.FoodPricesAndComposition'!H44)*100</f>
        <v>2.0846153846153848</v>
      </c>
      <c r="T44" s="235">
        <f>('2.FoodPricesAndComposition'!X44/'2.FoodPricesAndComposition'!H44)*100</f>
        <v>38.461538461538467</v>
      </c>
      <c r="U44" s="235">
        <f>('2.FoodPricesAndComposition'!Y44/'2.FoodPricesAndComposition'!H44)*100</f>
        <v>118.46153846153847</v>
      </c>
      <c r="V44" s="235">
        <f>('2.FoodPricesAndComposition'!Z44/'2.FoodPricesAndComposition'!H44)*100</f>
        <v>1.4307692307692308</v>
      </c>
      <c r="W44" s="235">
        <f>('2.FoodPricesAndComposition'!AA44/'2.FoodPricesAndComposition'!H44)*100</f>
        <v>0.59230769230769231</v>
      </c>
      <c r="X44" s="235">
        <f>('2.FoodPricesAndComposition'!AB44/'2.FoodPricesAndComposition'!H44)*100</f>
        <v>422.30769230769232</v>
      </c>
      <c r="Y44" s="235">
        <f>('2.FoodPricesAndComposition'!AC44/'2.FoodPricesAndComposition'!H44)*100</f>
        <v>338.46153846153845</v>
      </c>
      <c r="Z44" s="235">
        <f>('2.FoodPricesAndComposition'!AD44/'2.FoodPricesAndComposition'!H44)*100</f>
        <v>7.5846153846153843</v>
      </c>
      <c r="AA44" s="16">
        <f>'2.FoodPricesAndComposition'!AE44</f>
        <v>175188</v>
      </c>
    </row>
    <row r="45" spans="1:27" x14ac:dyDescent="0.25">
      <c r="A45" s="111" t="str">
        <f>'2.FoodPricesAndComposition'!A45</f>
        <v>Beans, black, refried, Ducal brand</v>
      </c>
      <c r="B45" s="151">
        <f>('2.FoodPricesAndComposition'!F45/'2.FoodPricesAndComposition'!H45)*100</f>
        <v>0.48823529411764705</v>
      </c>
      <c r="C45" s="119"/>
      <c r="D45" s="230">
        <v>100</v>
      </c>
      <c r="E45" s="235">
        <f>('2.FoodPricesAndComposition'!I45/'2.FoodPricesAndComposition'!H45)*100</f>
        <v>6.3588235294117652</v>
      </c>
      <c r="F45" s="235">
        <f>('2.FoodPricesAndComposition'!J45/'2.FoodPricesAndComposition'!H45)*100</f>
        <v>1.0470588235294116</v>
      </c>
      <c r="G45" s="235">
        <f>('2.FoodPricesAndComposition'!K45/'2.FoodPricesAndComposition'!H45)*100</f>
        <v>16.264705882352938</v>
      </c>
      <c r="H45" s="235">
        <f>('2.FoodPricesAndComposition'!L45/'2.FoodPricesAndComposition'!H45)*100</f>
        <v>0</v>
      </c>
      <c r="I45" s="235">
        <f>('2.FoodPricesAndComposition'!M45/'2.FoodPricesAndComposition'!H45)*100</f>
        <v>0</v>
      </c>
      <c r="J45" s="235">
        <f>('2.FoodPricesAndComposition'!N45/'2.FoodPricesAndComposition'!H45)*100</f>
        <v>0.1288235294117647</v>
      </c>
      <c r="K45" s="235">
        <f>('2.FoodPricesAndComposition'!O45/'2.FoodPricesAndComposition'!H45)*100</f>
        <v>0.10588235294117646</v>
      </c>
      <c r="L45" s="235">
        <f>('2.FoodPricesAndComposition'!P45/'2.FoodPricesAndComposition'!H45)*100</f>
        <v>4.8235294117647057E-2</v>
      </c>
      <c r="M45" s="235">
        <f>('2.FoodPricesAndComposition'!Q45/'2.FoodPricesAndComposition'!H45)*100</f>
        <v>1.8235294117647061E-2</v>
      </c>
      <c r="N45" s="235">
        <f>('2.FoodPricesAndComposition'!R45/'2.FoodPricesAndComposition'!H45)*100</f>
        <v>0</v>
      </c>
      <c r="O45" s="235">
        <f>('2.FoodPricesAndComposition'!S45/'2.FoodPricesAndComposition'!H45)*100</f>
        <v>0</v>
      </c>
      <c r="P45" s="235">
        <f>('2.FoodPricesAndComposition'!T45/'2.FoodPricesAndComposition'!H45)*100</f>
        <v>0.44588235294117651</v>
      </c>
      <c r="Q45" s="235">
        <f>('2.FoodPricesAndComposition'!U45/'2.FoodPricesAndComposition'!H45)*100</f>
        <v>42.352941176470587</v>
      </c>
      <c r="R45" s="235">
        <f>('2.FoodPricesAndComposition'!V45/'2.FoodPricesAndComposition'!H45)*100</f>
        <v>0.20588235294117643</v>
      </c>
      <c r="S45" s="235">
        <f>('2.FoodPricesAndComposition'!W45/'2.FoodPricesAndComposition'!H45)*100</f>
        <v>2.047058823529412</v>
      </c>
      <c r="T45" s="235">
        <f>('2.FoodPricesAndComposition'!X45/'2.FoodPricesAndComposition'!H45)*100</f>
        <v>45.882352941176471</v>
      </c>
      <c r="U45" s="235">
        <f>('2.FoodPricesAndComposition'!Y45/'2.FoodPricesAndComposition'!H45)*100</f>
        <v>137.05882352941177</v>
      </c>
      <c r="V45" s="235">
        <f>('2.FoodPricesAndComposition'!Z45/'2.FoodPricesAndComposition'!H45)*100</f>
        <v>6.7470588235294118</v>
      </c>
      <c r="W45" s="235">
        <f>('2.FoodPricesAndComposition'!AA45/'2.FoodPricesAndComposition'!H45)*100</f>
        <v>0.89411764705882357</v>
      </c>
      <c r="X45" s="235">
        <f>('2.FoodPricesAndComposition'!AB45/'2.FoodPricesAndComposition'!H45)*100</f>
        <v>518.23529411764707</v>
      </c>
      <c r="Y45" s="235">
        <f>('2.FoodPricesAndComposition'!AC45/'2.FoodPricesAndComposition'!H45)*100</f>
        <v>414.70588235294122</v>
      </c>
      <c r="Z45" s="235">
        <f>('2.FoodPricesAndComposition'!AD45/'2.FoodPricesAndComposition'!H45)*100</f>
        <v>5.6647058823529415</v>
      </c>
      <c r="AA45" s="16">
        <f>'2.FoodPricesAndComposition'!AE45</f>
        <v>174296</v>
      </c>
    </row>
    <row r="46" spans="1:27" x14ac:dyDescent="0.25">
      <c r="A46" s="111" t="str">
        <f>'2.FoodPricesAndComposition'!A46</f>
        <v>Chick peas - garbanzos, canned, Goya Foods brand</v>
      </c>
      <c r="B46" s="151">
        <f>('2.FoodPricesAndComposition'!F46/'2.FoodPricesAndComposition'!H46)*100</f>
        <v>0.3</v>
      </c>
      <c r="C46" s="119"/>
      <c r="D46" s="230">
        <v>100</v>
      </c>
      <c r="E46" s="235">
        <f>('2.FoodPricesAndComposition'!I46/'2.FoodPricesAndComposition'!H46)*100</f>
        <v>5.1000000000000005</v>
      </c>
      <c r="F46" s="235">
        <f>('2.FoodPricesAndComposition'!J46/'2.FoodPricesAndComposition'!H46)*100</f>
        <v>1.7916666666666667</v>
      </c>
      <c r="G46" s="235">
        <f>('2.FoodPricesAndComposition'!K46/'2.FoodPricesAndComposition'!H46)*100</f>
        <v>16.591666666666665</v>
      </c>
      <c r="H46" s="235">
        <f>('2.FoodPricesAndComposition'!L46/'2.FoodPricesAndComposition'!H46)*100</f>
        <v>0.83333333333333337</v>
      </c>
      <c r="I46" s="235">
        <f>('2.FoodPricesAndComposition'!M46/'2.FoodPricesAndComposition'!H46)*100</f>
        <v>7.4999999999999997E-2</v>
      </c>
      <c r="J46" s="235">
        <f>('2.FoodPricesAndComposition'!N46/'2.FoodPricesAndComposition'!H46)*100</f>
        <v>8.4166666666666667E-2</v>
      </c>
      <c r="K46" s="235">
        <f>('2.FoodPricesAndComposition'!O46/'2.FoodPricesAndComposition'!H46)*100</f>
        <v>0.20833333333333334</v>
      </c>
      <c r="L46" s="235">
        <f>('2.FoodPricesAndComposition'!P46/'2.FoodPricesAndComposition'!H46)*100</f>
        <v>1.8333333333333333E-2</v>
      </c>
      <c r="M46" s="235">
        <f>('2.FoodPricesAndComposition'!Q46/'2.FoodPricesAndComposition'!H46)*100</f>
        <v>1.0833333333333334E-2</v>
      </c>
      <c r="N46" s="235">
        <f>('2.FoodPricesAndComposition'!R46/'2.FoodPricesAndComposition'!H46)*100</f>
        <v>0</v>
      </c>
      <c r="O46" s="235">
        <f>('2.FoodPricesAndComposition'!S46/'2.FoodPricesAndComposition'!H46)*100</f>
        <v>29.750000000000004</v>
      </c>
      <c r="P46" s="235">
        <f>('2.FoodPricesAndComposition'!T46/'2.FoodPricesAndComposition'!H46)*100</f>
        <v>9.0833333333333335E-2</v>
      </c>
      <c r="Q46" s="235">
        <f>('2.FoodPricesAndComposition'!U46/'2.FoodPricesAndComposition'!H46)*100</f>
        <v>30.833333333333336</v>
      </c>
      <c r="R46" s="235">
        <f>('2.FoodPricesAndComposition'!V46/'2.FoodPricesAndComposition'!H46)*100</f>
        <v>0.18083333333333332</v>
      </c>
      <c r="S46" s="235">
        <f>('2.FoodPricesAndComposition'!W46/'2.FoodPricesAndComposition'!H46)*100</f>
        <v>0.70833333333333326</v>
      </c>
      <c r="T46" s="235">
        <f>('2.FoodPricesAndComposition'!X46/'2.FoodPricesAndComposition'!H46)*100</f>
        <v>0.83333333333333337</v>
      </c>
      <c r="U46" s="235">
        <f>('2.FoodPricesAndComposition'!Y46/'2.FoodPricesAndComposition'!H46)*100</f>
        <v>58.333333333333336</v>
      </c>
      <c r="V46" s="235">
        <f>('2.FoodPricesAndComposition'!Z46/'2.FoodPricesAndComposition'!H46)*100</f>
        <v>2.2500000000000004</v>
      </c>
      <c r="W46" s="235">
        <f>('2.FoodPricesAndComposition'!AA46/'2.FoodPricesAndComposition'!H46)*100</f>
        <v>0.42500000000000004</v>
      </c>
      <c r="X46" s="235">
        <f>('2.FoodPricesAndComposition'!AB46/'2.FoodPricesAndComposition'!H46)*100</f>
        <v>153.33333333333334</v>
      </c>
      <c r="Y46" s="235">
        <f>('2.FoodPricesAndComposition'!AC46/'2.FoodPricesAndComposition'!H46)*100</f>
        <v>79.166666666666657</v>
      </c>
      <c r="Z46" s="235">
        <f>('2.FoodPricesAndComposition'!AD46/'2.FoodPricesAndComposition'!H46)*100</f>
        <v>4.5666666666666664</v>
      </c>
      <c r="AA46" s="16">
        <f>'2.FoodPricesAndComposition'!AE46</f>
        <v>173801</v>
      </c>
    </row>
    <row r="47" spans="1:27" x14ac:dyDescent="0.25">
      <c r="A47" s="111" t="str">
        <f>'2.FoodPricesAndComposition'!A47</f>
        <v>Peanut butter, chunky, Stop &amp; Shop brand</v>
      </c>
      <c r="B47" s="151">
        <f>('2.FoodPricesAndComposition'!F47/'2.FoodPricesAndComposition'!H47)*100</f>
        <v>9.4736842105263147E-2</v>
      </c>
      <c r="C47" s="119"/>
      <c r="D47" s="230">
        <v>100</v>
      </c>
      <c r="E47" s="235">
        <f>('2.FoodPricesAndComposition'!I47/'2.FoodPricesAndComposition'!H47)*100</f>
        <v>4.0842105263157897</v>
      </c>
      <c r="F47" s="235">
        <f>('2.FoodPricesAndComposition'!J47/'2.FoodPricesAndComposition'!H47)*100</f>
        <v>8.4789473684210535</v>
      </c>
      <c r="G47" s="235">
        <f>('2.FoodPricesAndComposition'!K47/'2.FoodPricesAndComposition'!H47)*100</f>
        <v>3.6631578947368419</v>
      </c>
      <c r="H47" s="235">
        <f>('2.FoodPricesAndComposition'!L47/'2.FoodPricesAndComposition'!H47)*100</f>
        <v>0</v>
      </c>
      <c r="I47" s="235">
        <f>('2.FoodPricesAndComposition'!M47/'2.FoodPricesAndComposition'!H47)*100</f>
        <v>0</v>
      </c>
      <c r="J47" s="235">
        <f>('2.FoodPricesAndComposition'!N47/'2.FoodPricesAndComposition'!H47)*100</f>
        <v>7.1052631578947367E-2</v>
      </c>
      <c r="K47" s="235">
        <f>('2.FoodPricesAndComposition'!O47/'2.FoodPricesAndComposition'!H47)*100</f>
        <v>1.0684210526315789</v>
      </c>
      <c r="L47" s="235">
        <f>('2.FoodPricesAndComposition'!P47/'2.FoodPricesAndComposition'!H47)*100</f>
        <v>1.7894736842105265E-2</v>
      </c>
      <c r="M47" s="235">
        <f>('2.FoodPricesAndComposition'!Q47/'2.FoodPricesAndComposition'!H47)*100</f>
        <v>1.8947368421052629E-2</v>
      </c>
      <c r="N47" s="235">
        <f>('2.FoodPricesAndComposition'!R47/'2.FoodPricesAndComposition'!H47)*100</f>
        <v>0</v>
      </c>
      <c r="O47" s="235">
        <f>('2.FoodPricesAndComposition'!S47/'2.FoodPricesAndComposition'!H47)*100</f>
        <v>15.631578947368421</v>
      </c>
      <c r="P47" s="235">
        <f>('2.FoodPricesAndComposition'!T47/'2.FoodPricesAndComposition'!H47)*100</f>
        <v>2.3252631578947369</v>
      </c>
      <c r="Q47" s="235">
        <f>('2.FoodPricesAndComposition'!U47/'2.FoodPricesAndComposition'!H47)*100</f>
        <v>7.8947368421052628</v>
      </c>
      <c r="R47" s="235">
        <f>('2.FoodPricesAndComposition'!V47/'2.FoodPricesAndComposition'!H47)*100</f>
        <v>9.7894736842105257E-2</v>
      </c>
      <c r="S47" s="235">
        <f>('2.FoodPricesAndComposition'!W47/'2.FoodPricesAndComposition'!H47)*100</f>
        <v>0.32105263157894737</v>
      </c>
      <c r="T47" s="235">
        <f>('2.FoodPricesAndComposition'!X47/'2.FoodPricesAndComposition'!H47)*100</f>
        <v>27.368421052631582</v>
      </c>
      <c r="U47" s="235">
        <f>('2.FoodPricesAndComposition'!Y47/'2.FoodPricesAndComposition'!H47)*100</f>
        <v>54.210526315789473</v>
      </c>
      <c r="V47" s="235">
        <f>('2.FoodPricesAndComposition'!Z47/'2.FoodPricesAndComposition'!H47)*100</f>
        <v>1.3947368421052633</v>
      </c>
      <c r="W47" s="235">
        <f>('2.FoodPricesAndComposition'!AA47/'2.FoodPricesAndComposition'!H47)*100</f>
        <v>0.47368421052631582</v>
      </c>
      <c r="X47" s="235">
        <f>('2.FoodPricesAndComposition'!AB47/'2.FoodPricesAndComposition'!H47)*100</f>
        <v>82.631578947368425</v>
      </c>
      <c r="Y47" s="235">
        <f>('2.FoodPricesAndComposition'!AC47/'2.FoodPricesAndComposition'!H47)*100</f>
        <v>126.31578947368421</v>
      </c>
      <c r="Z47" s="235">
        <f>('2.FoodPricesAndComposition'!AD47/'2.FoodPricesAndComposition'!H47)*100</f>
        <v>1.3578947368421053</v>
      </c>
      <c r="AA47" s="16">
        <f>'2.FoodPricesAndComposition'!AE47</f>
        <v>174265</v>
      </c>
    </row>
    <row r="48" spans="1:27" x14ac:dyDescent="0.25">
      <c r="A48" s="111" t="str">
        <f>'2.FoodPricesAndComposition'!A48</f>
        <v>Peanut butter, creamy, Stop &amp; Shop brand</v>
      </c>
      <c r="B48" s="151">
        <f>('2.FoodPricesAndComposition'!F48/'2.FoodPricesAndComposition'!H48)*100</f>
        <v>9.4736842105263147E-2</v>
      </c>
      <c r="C48" s="119"/>
      <c r="D48" s="230">
        <v>100</v>
      </c>
      <c r="E48" s="235">
        <f>('2.FoodPricesAndComposition'!I48/'2.FoodPricesAndComposition'!H48)*100</f>
        <v>4.2684210526315791</v>
      </c>
      <c r="F48" s="235">
        <f>('2.FoodPricesAndComposition'!J48/'2.FoodPricesAndComposition'!H48)*100</f>
        <v>8.5684210526315798</v>
      </c>
      <c r="G48" s="235">
        <f>('2.FoodPricesAndComposition'!K48/'2.FoodPricesAndComposition'!H48)*100</f>
        <v>3.3263157894736843</v>
      </c>
      <c r="H48" s="235">
        <f>('2.FoodPricesAndComposition'!L48/'2.FoodPricesAndComposition'!H48)*100</f>
        <v>0</v>
      </c>
      <c r="I48" s="235">
        <f>('2.FoodPricesAndComposition'!M48/'2.FoodPricesAndComposition'!H48)*100</f>
        <v>0</v>
      </c>
      <c r="J48" s="235">
        <f>('2.FoodPricesAndComposition'!N48/'2.FoodPricesAndComposition'!H48)*100</f>
        <v>9.2105263157894732E-2</v>
      </c>
      <c r="K48" s="235">
        <f>('2.FoodPricesAndComposition'!O48/'2.FoodPricesAndComposition'!H48)*100</f>
        <v>1.5263157894736841</v>
      </c>
      <c r="L48" s="235">
        <f>('2.FoodPricesAndComposition'!P48/'2.FoodPricesAndComposition'!H48)*100</f>
        <v>1.2631578947368421E-2</v>
      </c>
      <c r="M48" s="235">
        <f>('2.FoodPricesAndComposition'!Q48/'2.FoodPricesAndComposition'!H48)*100</f>
        <v>1.7894736842105265E-2</v>
      </c>
      <c r="N48" s="235">
        <f>('2.FoodPricesAndComposition'!R48/'2.FoodPricesAndComposition'!H48)*100</f>
        <v>0</v>
      </c>
      <c r="O48" s="235">
        <f>('2.FoodPricesAndComposition'!S48/'2.FoodPricesAndComposition'!H48)*100</f>
        <v>12.578947368421051</v>
      </c>
      <c r="P48" s="235">
        <f>('2.FoodPricesAndComposition'!T48/'2.FoodPricesAndComposition'!H48)*100</f>
        <v>2.2794736842105268</v>
      </c>
      <c r="Q48" s="235">
        <f>('2.FoodPricesAndComposition'!U48/'2.FoodPricesAndComposition'!H48)*100</f>
        <v>7.3684210526315779</v>
      </c>
      <c r="R48" s="235">
        <f>('2.FoodPricesAndComposition'!V48/'2.FoodPricesAndComposition'!H48)*100</f>
        <v>8.0526315789473682E-2</v>
      </c>
      <c r="S48" s="235">
        <f>('2.FoodPricesAndComposition'!W48/'2.FoodPricesAndComposition'!H48)*100</f>
        <v>0.31578947368421051</v>
      </c>
      <c r="T48" s="235">
        <f>('2.FoodPricesAndComposition'!X48/'2.FoodPricesAndComposition'!H48)*100</f>
        <v>26.315789473684209</v>
      </c>
      <c r="U48" s="235">
        <f>('2.FoodPricesAndComposition'!Y48/'2.FoodPricesAndComposition'!H48)*100</f>
        <v>61.05263157894737</v>
      </c>
      <c r="V48" s="235">
        <f>('2.FoodPricesAndComposition'!Z48/'2.FoodPricesAndComposition'!H48)*100</f>
        <v>0.9526315789473685</v>
      </c>
      <c r="W48" s="235">
        <f>('2.FoodPricesAndComposition'!AA48/'2.FoodPricesAndComposition'!H48)*100</f>
        <v>0.4947368421052632</v>
      </c>
      <c r="X48" s="235">
        <f>('2.FoodPricesAndComposition'!AB48/'2.FoodPricesAndComposition'!H48)*100</f>
        <v>77.89473684210526</v>
      </c>
      <c r="Y48" s="235">
        <f>('2.FoodPricesAndComposition'!AC48/'2.FoodPricesAndComposition'!H48)*100</f>
        <v>110.5263157894737</v>
      </c>
      <c r="Z48" s="235">
        <f>('2.FoodPricesAndComposition'!AD48/'2.FoodPricesAndComposition'!H48)*100</f>
        <v>1.0210526315789474</v>
      </c>
      <c r="AA48" s="16">
        <f>'2.FoodPricesAndComposition'!AE48</f>
        <v>174266</v>
      </c>
    </row>
    <row r="49" spans="1:30" x14ac:dyDescent="0.25">
      <c r="A49" s="111" t="str">
        <f>'2.FoodPricesAndComposition'!A49</f>
        <v>Margarine sticks, 4 qrtrs, Stop &amp; Shop brand</v>
      </c>
      <c r="B49" s="151">
        <f>('2.FoodPricesAndComposition'!F49/'2.FoodPricesAndComposition'!H49)*100</f>
        <v>0.06</v>
      </c>
      <c r="C49" s="119"/>
      <c r="D49" s="230">
        <v>100</v>
      </c>
      <c r="E49" s="235">
        <f>('2.FoodPricesAndComposition'!I49/'2.FoodPricesAndComposition'!H49)*100</f>
        <v>0.02</v>
      </c>
      <c r="F49" s="235">
        <f>('2.FoodPricesAndComposition'!J49/'2.FoodPricesAndComposition'!H49)*100</f>
        <v>11.26</v>
      </c>
      <c r="G49" s="235">
        <f>('2.FoodPricesAndComposition'!K49/'2.FoodPricesAndComposition'!H49)*100</f>
        <v>0.1</v>
      </c>
      <c r="H49" s="235">
        <f>('2.FoodPricesAndComposition'!L49/'2.FoodPricesAndComposition'!H49)*100</f>
        <v>113.99999999999999</v>
      </c>
      <c r="I49" s="235">
        <f>('2.FoodPricesAndComposition'!M49/'2.FoodPricesAndComposition'!H49)*100</f>
        <v>0.03</v>
      </c>
      <c r="J49" s="235">
        <f>('2.FoodPricesAndComposition'!N49/'2.FoodPricesAndComposition'!H49)*100</f>
        <v>1E-3</v>
      </c>
      <c r="K49" s="235">
        <f>('2.FoodPricesAndComposition'!O49/'2.FoodPricesAndComposition'!H49)*100</f>
        <v>1.26</v>
      </c>
      <c r="L49" s="235">
        <f>('2.FoodPricesAndComposition'!P49/'2.FoodPricesAndComposition'!H49)*100</f>
        <v>1E-3</v>
      </c>
      <c r="M49" s="235">
        <f>('2.FoodPricesAndComposition'!Q49/'2.FoodPricesAndComposition'!H49)*100</f>
        <v>5.0000000000000001E-3</v>
      </c>
      <c r="N49" s="235">
        <f>('2.FoodPricesAndComposition'!R49/'2.FoodPricesAndComposition'!H49)*100</f>
        <v>1.4000000000000002E-2</v>
      </c>
      <c r="O49" s="235">
        <f>('2.FoodPricesAndComposition'!S49/'2.FoodPricesAndComposition'!H49)*100</f>
        <v>0.1</v>
      </c>
      <c r="P49" s="235">
        <f>('2.FoodPricesAndComposition'!T49/'2.FoodPricesAndComposition'!H49)*100</f>
        <v>3.0000000000000001E-3</v>
      </c>
      <c r="Q49" s="235">
        <f>('2.FoodPricesAndComposition'!U49/'2.FoodPricesAndComposition'!H49)*100</f>
        <v>0</v>
      </c>
      <c r="R49" s="235">
        <f>('2.FoodPricesAndComposition'!V49/'2.FoodPricesAndComposition'!H49)*100</f>
        <v>0</v>
      </c>
      <c r="S49" s="235">
        <f>('2.FoodPricesAndComposition'!W49/'2.FoodPricesAndComposition'!H49)*100</f>
        <v>0.01</v>
      </c>
      <c r="T49" s="235">
        <f>('2.FoodPricesAndComposition'!X49/'2.FoodPricesAndComposition'!H49)*100</f>
        <v>0</v>
      </c>
      <c r="U49" s="235">
        <f>('2.FoodPricesAndComposition'!Y49/'2.FoodPricesAndComposition'!H49)*100</f>
        <v>1</v>
      </c>
      <c r="V49" s="235">
        <f>('2.FoodPricesAndComposition'!Z49/'2.FoodPricesAndComposition'!H49)*100</f>
        <v>0</v>
      </c>
      <c r="W49" s="235">
        <f>('2.FoodPricesAndComposition'!AA49/'2.FoodPricesAndComposition'!H49)*100</f>
        <v>0</v>
      </c>
      <c r="X49" s="235">
        <f>('2.FoodPricesAndComposition'!AB49/'2.FoodPricesAndComposition'!H49)*100</f>
        <v>132</v>
      </c>
      <c r="Y49" s="235">
        <f>('2.FoodPricesAndComposition'!AC49/'2.FoodPricesAndComposition'!H49)*100</f>
        <v>3</v>
      </c>
      <c r="Z49" s="235">
        <f>('2.FoodPricesAndComposition'!AD49/'2.FoodPricesAndComposition'!H49)*100</f>
        <v>0</v>
      </c>
      <c r="AA49" s="16">
        <f>'2.FoodPricesAndComposition'!AE49</f>
        <v>172346</v>
      </c>
    </row>
    <row r="50" spans="1:30" x14ac:dyDescent="0.25">
      <c r="A50" s="111" t="str">
        <f>'2.FoodPricesAndComposition'!A50</f>
        <v>Vegetable Oil , 100% Soybean Oil, Stop &amp; Shop brand</v>
      </c>
      <c r="B50" s="151">
        <f>('2.FoodPricesAndComposition'!F50/'2.FoodPricesAndComposition'!H50)*100</f>
        <v>4.1666666666666671E-2</v>
      </c>
      <c r="C50" s="119"/>
      <c r="D50" s="230">
        <v>100</v>
      </c>
      <c r="E50" s="235">
        <f>('2.FoodPricesAndComposition'!I50/'2.FoodPricesAndComposition'!H50)*100</f>
        <v>0</v>
      </c>
      <c r="F50" s="235">
        <f>('2.FoodPricesAndComposition'!J50/'2.FoodPricesAndComposition'!H50)*100</f>
        <v>11.308333333333334</v>
      </c>
      <c r="G50" s="235">
        <f>('2.FoodPricesAndComposition'!K50/'2.FoodPricesAndComposition'!H50)*100</f>
        <v>0</v>
      </c>
      <c r="H50" s="235">
        <f>('2.FoodPricesAndComposition'!L50/'2.FoodPricesAndComposition'!H50)*100</f>
        <v>0</v>
      </c>
      <c r="I50" s="235">
        <f>('2.FoodPricesAndComposition'!M50/'2.FoodPricesAndComposition'!H50)*100</f>
        <v>0</v>
      </c>
      <c r="J50" s="235">
        <f>('2.FoodPricesAndComposition'!N50/'2.FoodPricesAndComposition'!H50)*100</f>
        <v>0</v>
      </c>
      <c r="K50" s="235">
        <f>('2.FoodPricesAndComposition'!O50/'2.FoodPricesAndComposition'!H50)*100</f>
        <v>0.92500000000000016</v>
      </c>
      <c r="L50" s="235">
        <f>('2.FoodPricesAndComposition'!P50/'2.FoodPricesAndComposition'!H50)*100</f>
        <v>0</v>
      </c>
      <c r="M50" s="235">
        <f>('2.FoodPricesAndComposition'!Q50/'2.FoodPricesAndComposition'!H50)*100</f>
        <v>0</v>
      </c>
      <c r="N50" s="235">
        <f>('2.FoodPricesAndComposition'!R50/'2.FoodPricesAndComposition'!H50)*100</f>
        <v>0</v>
      </c>
      <c r="O50" s="235">
        <f>('2.FoodPricesAndComposition'!S50/'2.FoodPricesAndComposition'!H50)*100</f>
        <v>0</v>
      </c>
      <c r="P50" s="235">
        <f>('2.FoodPricesAndComposition'!T50/'2.FoodPricesAndComposition'!H50)*100</f>
        <v>0</v>
      </c>
      <c r="Q50" s="235">
        <f>('2.FoodPricesAndComposition'!U50/'2.FoodPricesAndComposition'!H50)*100</f>
        <v>0</v>
      </c>
      <c r="R50" s="235">
        <f>('2.FoodPricesAndComposition'!V50/'2.FoodPricesAndComposition'!H50)*100</f>
        <v>0</v>
      </c>
      <c r="S50" s="235">
        <f>('2.FoodPricesAndComposition'!W50/'2.FoodPricesAndComposition'!H50)*100</f>
        <v>0</v>
      </c>
      <c r="T50" s="235">
        <f>('2.FoodPricesAndComposition'!X50/'2.FoodPricesAndComposition'!H50)*100</f>
        <v>0</v>
      </c>
      <c r="U50" s="235">
        <f>('2.FoodPricesAndComposition'!Y50/'2.FoodPricesAndComposition'!H50)*100</f>
        <v>0</v>
      </c>
      <c r="V50" s="235">
        <f>('2.FoodPricesAndComposition'!Z50/'2.FoodPricesAndComposition'!H50)*100</f>
        <v>0</v>
      </c>
      <c r="W50" s="235">
        <f>('2.FoodPricesAndComposition'!AA50/'2.FoodPricesAndComposition'!H50)*100</f>
        <v>0</v>
      </c>
      <c r="X50" s="235">
        <f>('2.FoodPricesAndComposition'!AB50/'2.FoodPricesAndComposition'!H50)*100</f>
        <v>0</v>
      </c>
      <c r="Y50" s="235">
        <f>('2.FoodPricesAndComposition'!AC50/'2.FoodPricesAndComposition'!H50)*100</f>
        <v>0</v>
      </c>
      <c r="Z50" s="235">
        <f>('2.FoodPricesAndComposition'!AD50/'2.FoodPricesAndComposition'!H50)*100</f>
        <v>0</v>
      </c>
      <c r="AA50" s="16">
        <f>'2.FoodPricesAndComposition'!AE50</f>
        <v>172370</v>
      </c>
    </row>
    <row r="51" spans="1:30" x14ac:dyDescent="0.25">
      <c r="A51" s="101" t="str">
        <f>'2.FoodPricesAndComposition'!A51</f>
        <v>Animal-sourced foods and alternatives</v>
      </c>
      <c r="B51" s="271"/>
      <c r="C51" s="16"/>
      <c r="D51" s="104"/>
      <c r="E51" s="113"/>
      <c r="F51" s="113"/>
      <c r="G51" s="113"/>
      <c r="H51" s="113"/>
      <c r="I51" s="113"/>
      <c r="J51" s="113"/>
      <c r="K51" s="113"/>
      <c r="L51" s="113"/>
      <c r="M51" s="113"/>
      <c r="N51" s="113"/>
      <c r="O51" s="113"/>
      <c r="P51" s="113"/>
      <c r="Q51" s="113"/>
      <c r="R51" s="113"/>
      <c r="S51" s="113"/>
      <c r="T51" s="113"/>
      <c r="U51" s="113"/>
      <c r="V51" s="113"/>
      <c r="W51" s="113"/>
      <c r="X51" s="113"/>
      <c r="Y51" s="113"/>
      <c r="Z51" s="113"/>
      <c r="AA51" s="16"/>
    </row>
    <row r="52" spans="1:30" x14ac:dyDescent="0.25">
      <c r="A52" s="111" t="str">
        <f>'2.FoodPricesAndComposition'!A52</f>
        <v>Cheese, cheddar shredded, Stop &amp; Shop brand</v>
      </c>
      <c r="B52" s="151">
        <f>('2.FoodPricesAndComposition'!F52/'2.FoodPricesAndComposition'!H52)*100</f>
        <v>0.2818181818181818</v>
      </c>
      <c r="C52" s="119"/>
      <c r="D52" s="230">
        <v>100</v>
      </c>
      <c r="E52" s="235">
        <f>('2.FoodPricesAndComposition'!I52/'2.FoodPricesAndComposition'!H52)*100</f>
        <v>6.1818181818181817</v>
      </c>
      <c r="F52" s="235">
        <f>('2.FoodPricesAndComposition'!J52/'2.FoodPricesAndComposition'!H52)*100</f>
        <v>8.2272727272727266</v>
      </c>
      <c r="G52" s="235">
        <f>('2.FoodPricesAndComposition'!K52/'2.FoodPricesAndComposition'!H52)*100</f>
        <v>0.31818181818181812</v>
      </c>
      <c r="H52" s="235">
        <f>('2.FoodPricesAndComposition'!L52/'2.FoodPricesAndComposition'!H52)*100</f>
        <v>65.454545454545453</v>
      </c>
      <c r="I52" s="235">
        <f>('2.FoodPricesAndComposition'!M52/'2.FoodPricesAndComposition'!H52)*100</f>
        <v>0</v>
      </c>
      <c r="J52" s="235">
        <f>('2.FoodPricesAndComposition'!N52/'2.FoodPricesAndComposition'!H52)*100</f>
        <v>1.8181818181818184E-2</v>
      </c>
      <c r="K52" s="235">
        <f>('2.FoodPricesAndComposition'!O52/'2.FoodPricesAndComposition'!H52)*100</f>
        <v>7.2727272727272738E-2</v>
      </c>
      <c r="L52" s="235">
        <f>('2.FoodPricesAndComposition'!P52/'2.FoodPricesAndComposition'!H52)*100</f>
        <v>6.3636363636363638E-3</v>
      </c>
      <c r="M52" s="235">
        <f>('2.FoodPricesAndComposition'!Q52/'2.FoodPricesAndComposition'!H52)*100</f>
        <v>9.2727272727272728E-2</v>
      </c>
      <c r="N52" s="235">
        <f>('2.FoodPricesAndComposition'!R52/'2.FoodPricesAndComposition'!H52)*100</f>
        <v>0.20636363636363639</v>
      </c>
      <c r="O52" s="235">
        <f>('2.FoodPricesAndComposition'!S52/'2.FoodPricesAndComposition'!H52)*100</f>
        <v>4.454545454545455</v>
      </c>
      <c r="P52" s="235">
        <f>('2.FoodPricesAndComposition'!T52/'2.FoodPricesAndComposition'!H52)*100</f>
        <v>1.9999999999999997E-2</v>
      </c>
      <c r="Q52" s="235">
        <f>('2.FoodPricesAndComposition'!U52/'2.FoodPricesAndComposition'!H52)*100</f>
        <v>179.09090909090909</v>
      </c>
      <c r="R52" s="235">
        <f>('2.FoodPricesAndComposition'!V52/'2.FoodPricesAndComposition'!H52)*100</f>
        <v>7.2727272727272727E-3</v>
      </c>
      <c r="S52" s="235">
        <f>('2.FoodPricesAndComposition'!W52/'2.FoodPricesAndComposition'!H52)*100</f>
        <v>0.17272727272727273</v>
      </c>
      <c r="T52" s="235">
        <f>('2.FoodPricesAndComposition'!X52/'2.FoodPricesAndComposition'!H52)*100</f>
        <v>7.2727272727272725</v>
      </c>
      <c r="U52" s="235">
        <f>('2.FoodPricesAndComposition'!Y52/'2.FoodPricesAndComposition'!H52)*100</f>
        <v>127.27272727272727</v>
      </c>
      <c r="V52" s="235">
        <f>('2.FoodPricesAndComposition'!Z52/'2.FoodPricesAndComposition'!H52)*100</f>
        <v>3.4454545454545453</v>
      </c>
      <c r="W52" s="235">
        <f>('2.FoodPricesAndComposition'!AA52/'2.FoodPricesAndComposition'!H52)*100</f>
        <v>0.77272727272727271</v>
      </c>
      <c r="X52" s="235">
        <f>('2.FoodPricesAndComposition'!AB52/'2.FoodPricesAndComposition'!H52)*100</f>
        <v>154.54545454545453</v>
      </c>
      <c r="Y52" s="235">
        <f>('2.FoodPricesAndComposition'!AC52/'2.FoodPricesAndComposition'!H52)*100</f>
        <v>24.545454545454547</v>
      </c>
      <c r="Z52" s="235">
        <f>('2.FoodPricesAndComposition'!AD52/'2.FoodPricesAndComposition'!H52)*100</f>
        <v>0</v>
      </c>
      <c r="AA52" s="16">
        <f>'2.FoodPricesAndComposition'!AE52</f>
        <v>173414</v>
      </c>
    </row>
    <row r="53" spans="1:30" x14ac:dyDescent="0.25">
      <c r="A53" s="111" t="str">
        <f>'2.FoodPricesAndComposition'!A53</f>
        <v>Cheese, cottage, large curd, 4% milkfat, Stop &amp; Shop brand</v>
      </c>
      <c r="B53" s="151">
        <f>('2.FoodPricesAndComposition'!F53/'2.FoodPricesAndComposition'!H53)*100</f>
        <v>0.54545454545454541</v>
      </c>
      <c r="C53" s="119"/>
      <c r="D53" s="230">
        <v>100</v>
      </c>
      <c r="E53" s="235">
        <f>('2.FoodPricesAndComposition'!I53/'2.FoodPricesAndComposition'!H53)*100</f>
        <v>11.345454545454546</v>
      </c>
      <c r="F53" s="235">
        <f>('2.FoodPricesAndComposition'!J53/'2.FoodPricesAndComposition'!H53)*100</f>
        <v>4.3909090909090915</v>
      </c>
      <c r="G53" s="235">
        <f>('2.FoodPricesAndComposition'!K53/'2.FoodPricesAndComposition'!H53)*100</f>
        <v>3.4454545454545453</v>
      </c>
      <c r="H53" s="235">
        <f>('2.FoodPricesAndComposition'!L53/'2.FoodPricesAndComposition'!H53)*100</f>
        <v>38.181818181818187</v>
      </c>
      <c r="I53" s="235">
        <f>('2.FoodPricesAndComposition'!M53/'2.FoodPricesAndComposition'!H53)*100</f>
        <v>0</v>
      </c>
      <c r="J53" s="235">
        <f>('2.FoodPricesAndComposition'!N53/'2.FoodPricesAndComposition'!H53)*100</f>
        <v>4.7272727272727272E-2</v>
      </c>
      <c r="K53" s="235">
        <f>('2.FoodPricesAndComposition'!O53/'2.FoodPricesAndComposition'!H53)*100</f>
        <v>8.1818181818181818E-2</v>
      </c>
      <c r="L53" s="235">
        <f>('2.FoodPricesAndComposition'!P53/'2.FoodPricesAndComposition'!H53)*100</f>
        <v>2.7272727272727275E-2</v>
      </c>
      <c r="M53" s="235">
        <f>('2.FoodPricesAndComposition'!Q53/'2.FoodPricesAndComposition'!H53)*100</f>
        <v>0.16636363636363638</v>
      </c>
      <c r="N53" s="235">
        <f>('2.FoodPricesAndComposition'!R53/'2.FoodPricesAndComposition'!H53)*100</f>
        <v>0.43909090909090909</v>
      </c>
      <c r="O53" s="235">
        <f>('2.FoodPricesAndComposition'!S53/'2.FoodPricesAndComposition'!H53)*100</f>
        <v>12.272727272727273</v>
      </c>
      <c r="P53" s="235">
        <f>('2.FoodPricesAndComposition'!T53/'2.FoodPricesAndComposition'!H53)*100</f>
        <v>0.10090909090909092</v>
      </c>
      <c r="Q53" s="235">
        <f>('2.FoodPricesAndComposition'!U53/'2.FoodPricesAndComposition'!H53)*100</f>
        <v>84.545454545454547</v>
      </c>
      <c r="R53" s="235">
        <f>('2.FoodPricesAndComposition'!V53/'2.FoodPricesAndComposition'!H53)*100</f>
        <v>3.0000000000000002E-2</v>
      </c>
      <c r="S53" s="235">
        <f>('2.FoodPricesAndComposition'!W53/'2.FoodPricesAndComposition'!H53)*100</f>
        <v>7.2727272727272738E-2</v>
      </c>
      <c r="T53" s="235">
        <f>('2.FoodPricesAndComposition'!X53/'2.FoodPricesAndComposition'!H53)*100</f>
        <v>8.1818181818181817</v>
      </c>
      <c r="U53" s="235">
        <f>('2.FoodPricesAndComposition'!Y53/'2.FoodPricesAndComposition'!H53)*100</f>
        <v>161.81818181818181</v>
      </c>
      <c r="V53" s="235">
        <f>('2.FoodPricesAndComposition'!Z53/'2.FoodPricesAndComposition'!H53)*100</f>
        <v>9.9</v>
      </c>
      <c r="W53" s="235">
        <f>('2.FoodPricesAndComposition'!AA53/'2.FoodPricesAndComposition'!H53)*100</f>
        <v>0.40909090909090912</v>
      </c>
      <c r="X53" s="235">
        <f>('2.FoodPricesAndComposition'!AB53/'2.FoodPricesAndComposition'!H53)*100</f>
        <v>371.81818181818181</v>
      </c>
      <c r="Y53" s="235">
        <f>('2.FoodPricesAndComposition'!AC53/'2.FoodPricesAndComposition'!H53)*100</f>
        <v>106.36363636363637</v>
      </c>
      <c r="Z53" s="235">
        <f>('2.FoodPricesAndComposition'!AD53/'2.FoodPricesAndComposition'!H53)*100</f>
        <v>0</v>
      </c>
      <c r="AA53" s="16">
        <f>'2.FoodPricesAndComposition'!AE53</f>
        <v>172179</v>
      </c>
    </row>
    <row r="54" spans="1:30" x14ac:dyDescent="0.25">
      <c r="A54" s="111" t="str">
        <f>'2.FoodPricesAndComposition'!A54</f>
        <v>Cheese, parmesan wedge, Taste of Inspirations brand</v>
      </c>
      <c r="B54" s="151">
        <f>('2.FoodPricesAndComposition'!F54/'2.FoodPricesAndComposition'!H54)*100</f>
        <v>0.75</v>
      </c>
      <c r="C54" s="119"/>
      <c r="D54" s="230">
        <v>100</v>
      </c>
      <c r="E54" s="235">
        <f>('2.FoodPricesAndComposition'!I54/'2.FoodPricesAndComposition'!H54)*100</f>
        <v>9.1199999999999992</v>
      </c>
      <c r="F54" s="235">
        <f>('2.FoodPricesAndComposition'!J54/'2.FoodPricesAndComposition'!H54)*100</f>
        <v>6.59</v>
      </c>
      <c r="G54" s="235">
        <f>('2.FoodPricesAndComposition'!K54/'2.FoodPricesAndComposition'!H54)*100</f>
        <v>0.81999999999999984</v>
      </c>
      <c r="H54" s="235">
        <f>('2.FoodPricesAndComposition'!L54/'2.FoodPricesAndComposition'!H54)*100</f>
        <v>53</v>
      </c>
      <c r="I54" s="235">
        <f>('2.FoodPricesAndComposition'!M54/'2.FoodPricesAndComposition'!H54)*100</f>
        <v>0</v>
      </c>
      <c r="J54" s="235">
        <f>('2.FoodPricesAndComposition'!N54/'2.FoodPricesAndComposition'!H54)*100</f>
        <v>2.3E-2</v>
      </c>
      <c r="K54" s="235">
        <f>('2.FoodPricesAndComposition'!O54/'2.FoodPricesAndComposition'!H54)*100</f>
        <v>0.06</v>
      </c>
      <c r="L54" s="235">
        <f>('2.FoodPricesAndComposition'!P54/'2.FoodPricesAndComposition'!H54)*100</f>
        <v>0.01</v>
      </c>
      <c r="M54" s="235">
        <f>('2.FoodPricesAndComposition'!Q54/'2.FoodPricesAndComposition'!H54)*100</f>
        <v>8.5000000000000006E-2</v>
      </c>
      <c r="N54" s="235">
        <f>('2.FoodPricesAndComposition'!R54/'2.FoodPricesAndComposition'!H54)*100</f>
        <v>0.30599999999999999</v>
      </c>
      <c r="O54" s="235">
        <f>('2.FoodPricesAndComposition'!S54/'2.FoodPricesAndComposition'!H54)*100</f>
        <v>1.8000000000000003</v>
      </c>
      <c r="P54" s="235">
        <f>('2.FoodPricesAndComposition'!T54/'2.FoodPricesAndComposition'!H54)*100</f>
        <v>6.9000000000000006E-2</v>
      </c>
      <c r="Q54" s="235">
        <f>('2.FoodPricesAndComposition'!U54/'2.FoodPricesAndComposition'!H54)*100</f>
        <v>302</v>
      </c>
      <c r="R54" s="235">
        <f>('2.FoodPricesAndComposition'!V54/'2.FoodPricesAndComposition'!H54)*100</f>
        <v>8.0000000000000002E-3</v>
      </c>
      <c r="S54" s="235">
        <f>('2.FoodPricesAndComposition'!W54/'2.FoodPricesAndComposition'!H54)*100</f>
        <v>0.21</v>
      </c>
      <c r="T54" s="235">
        <f>('2.FoodPricesAndComposition'!X54/'2.FoodPricesAndComposition'!H54)*100</f>
        <v>11</v>
      </c>
      <c r="U54" s="235">
        <f>('2.FoodPricesAndComposition'!Y54/'2.FoodPricesAndComposition'!H54)*100</f>
        <v>177</v>
      </c>
      <c r="V54" s="235">
        <f>('2.FoodPricesAndComposition'!Z54/'2.FoodPricesAndComposition'!H54)*100</f>
        <v>5.74</v>
      </c>
      <c r="W54" s="235">
        <f>('2.FoodPricesAndComposition'!AA54/'2.FoodPricesAndComposition'!H54)*100</f>
        <v>0.7</v>
      </c>
      <c r="X54" s="235">
        <f>('2.FoodPricesAndComposition'!AB54/'2.FoodPricesAndComposition'!H54)*100</f>
        <v>409</v>
      </c>
      <c r="Y54" s="235">
        <f>('2.FoodPricesAndComposition'!AC54/'2.FoodPricesAndComposition'!H54)*100</f>
        <v>23</v>
      </c>
      <c r="Z54" s="235">
        <f>('2.FoodPricesAndComposition'!AD54/'2.FoodPricesAndComposition'!H54)*100</f>
        <v>0</v>
      </c>
      <c r="AA54" s="16">
        <f>'2.FoodPricesAndComposition'!AE54</f>
        <v>170848</v>
      </c>
    </row>
    <row r="55" spans="1:30" x14ac:dyDescent="0.25">
      <c r="A55" s="111" t="str">
        <f>'2.FoodPricesAndComposition'!A55</f>
        <v>Cheese food, American yellow singles - 24 ct, Stop &amp; Shop brand</v>
      </c>
      <c r="B55" s="151">
        <f>('2.FoodPricesAndComposition'!F55/'2.FoodPricesAndComposition'!H55)*100</f>
        <v>0.36</v>
      </c>
      <c r="C55" s="119"/>
      <c r="D55" s="230">
        <v>100</v>
      </c>
      <c r="E55" s="235">
        <f>('2.FoodPricesAndComposition'!I55/'2.FoodPricesAndComposition'!H55)*100</f>
        <v>5.12</v>
      </c>
      <c r="F55" s="235">
        <f>('2.FoodPricesAndComposition'!J55/'2.FoodPricesAndComposition'!H55)*100</f>
        <v>7.76</v>
      </c>
      <c r="G55" s="235">
        <f>('2.FoodPricesAndComposition'!K55/'2.FoodPricesAndComposition'!H55)*100</f>
        <v>2.6</v>
      </c>
      <c r="H55" s="235">
        <f>('2.FoodPricesAndComposition'!L55/'2.FoodPricesAndComposition'!H55)*100</f>
        <v>72</v>
      </c>
      <c r="I55" s="235">
        <f>('2.FoodPricesAndComposition'!M55/'2.FoodPricesAndComposition'!H55)*100</f>
        <v>0</v>
      </c>
      <c r="J55" s="235">
        <f>('2.FoodPricesAndComposition'!N55/'2.FoodPricesAndComposition'!H55)*100</f>
        <v>0.03</v>
      </c>
      <c r="K55" s="235">
        <f>('2.FoodPricesAndComposition'!O55/'2.FoodPricesAndComposition'!H55)*100</f>
        <v>0.2</v>
      </c>
      <c r="L55" s="235">
        <f>('2.FoodPricesAndComposition'!P55/'2.FoodPricesAndComposition'!H55)*100</f>
        <v>0.01</v>
      </c>
      <c r="M55" s="235">
        <f>('2.FoodPricesAndComposition'!Q55/'2.FoodPricesAndComposition'!H55)*100</f>
        <v>0.11</v>
      </c>
      <c r="N55" s="235">
        <f>('2.FoodPricesAndComposition'!R55/'2.FoodPricesAndComposition'!H55)*100</f>
        <v>0.40400000000000003</v>
      </c>
      <c r="O55" s="235">
        <f>('2.FoodPricesAndComposition'!S55/'2.FoodPricesAndComposition'!H55)*100</f>
        <v>2.2000000000000002</v>
      </c>
      <c r="P55" s="235">
        <f>('2.FoodPricesAndComposition'!T55/'2.FoodPricesAndComposition'!H55)*100</f>
        <v>4.5999999999999999E-2</v>
      </c>
      <c r="Q55" s="235">
        <f>('2.FoodPricesAndComposition'!U55/'2.FoodPricesAndComposition'!H55)*100</f>
        <v>206</v>
      </c>
      <c r="R55" s="235">
        <f>('2.FoodPricesAndComposition'!V55/'2.FoodPricesAndComposition'!H55)*100</f>
        <v>0.01</v>
      </c>
      <c r="S55" s="235">
        <f>('2.FoodPricesAndComposition'!W55/'2.FoodPricesAndComposition'!H55)*100</f>
        <v>0.08</v>
      </c>
      <c r="T55" s="235">
        <f>('2.FoodPricesAndComposition'!X55/'2.FoodPricesAndComposition'!H55)*100</f>
        <v>8</v>
      </c>
      <c r="U55" s="235">
        <f>('2.FoodPricesAndComposition'!Y55/'2.FoodPricesAndComposition'!H55)*100</f>
        <v>132</v>
      </c>
      <c r="V55" s="235">
        <f>('2.FoodPricesAndComposition'!Z55/'2.FoodPricesAndComposition'!H55)*100</f>
        <v>5.94</v>
      </c>
      <c r="W55" s="235">
        <f>('2.FoodPricesAndComposition'!AA55/'2.FoodPricesAndComposition'!H55)*100</f>
        <v>0.70000000000000007</v>
      </c>
      <c r="X55" s="235">
        <f>('2.FoodPricesAndComposition'!AB55/'2.FoodPricesAndComposition'!H55)*100</f>
        <v>436.00000000000006</v>
      </c>
      <c r="Y55" s="235">
        <f>('2.FoodPricesAndComposition'!AC55/'2.FoodPricesAndComposition'!H55)*100</f>
        <v>78</v>
      </c>
      <c r="Z55" s="235">
        <f>('2.FoodPricesAndComposition'!AD55/'2.FoodPricesAndComposition'!H55)*100</f>
        <v>0</v>
      </c>
      <c r="AA55" s="16">
        <f>'2.FoodPricesAndComposition'!AE55</f>
        <v>171291</v>
      </c>
    </row>
    <row r="56" spans="1:30" x14ac:dyDescent="0.25">
      <c r="A56" s="111" t="str">
        <f>'2.FoodPricesAndComposition'!A56</f>
        <v>Chicken drumsticks, all natural value pack, Stop &amp; Shop brand</v>
      </c>
      <c r="B56" s="151">
        <f>('2.FoodPricesAndComposition'!F56/'2.FoodPricesAndComposition'!H56)*100</f>
        <v>0.3888888888888889</v>
      </c>
      <c r="C56" s="119"/>
      <c r="D56" s="230">
        <v>100</v>
      </c>
      <c r="E56" s="235">
        <f>('2.FoodPricesAndComposition'!I56/'2.FoodPricesAndComposition'!H56)*100</f>
        <v>11.966666666666665</v>
      </c>
      <c r="F56" s="235">
        <f>('2.FoodPricesAndComposition'!J56/'2.FoodPricesAndComposition'!H56)*100</f>
        <v>5.3888888888888884</v>
      </c>
      <c r="G56" s="235">
        <f>('2.FoodPricesAndComposition'!K56/'2.FoodPricesAndComposition'!H56)*100</f>
        <v>0</v>
      </c>
      <c r="H56" s="235">
        <f>('2.FoodPricesAndComposition'!L56/'2.FoodPricesAndComposition'!H56)*100</f>
        <v>17.777777777777779</v>
      </c>
      <c r="I56" s="235">
        <f>('2.FoodPricesAndComposition'!M56/'2.FoodPricesAndComposition'!H56)*100</f>
        <v>1.6777777777777776</v>
      </c>
      <c r="J56" s="235">
        <f>('2.FoodPricesAndComposition'!N56/'2.FoodPricesAndComposition'!H56)*100</f>
        <v>0.18611111111111112</v>
      </c>
      <c r="K56" s="235">
        <f>('2.FoodPricesAndComposition'!O56/'2.FoodPricesAndComposition'!H56)*100</f>
        <v>0.18888888888888888</v>
      </c>
      <c r="L56" s="235">
        <f>('2.FoodPricesAndComposition'!P56/'2.FoodPricesAndComposition'!H56)*100</f>
        <v>4.6111111111111117E-2</v>
      </c>
      <c r="M56" s="235">
        <f>('2.FoodPricesAndComposition'!Q56/'2.FoodPricesAndComposition'!H56)*100</f>
        <v>0.11055555555555556</v>
      </c>
      <c r="N56" s="235">
        <f>('2.FoodPricesAndComposition'!R56/'2.FoodPricesAndComposition'!H56)*100</f>
        <v>0.21722222222222221</v>
      </c>
      <c r="O56" s="235">
        <f>('2.FoodPricesAndComposition'!S56/'2.FoodPricesAndComposition'!H56)*100</f>
        <v>5.6111111111111107</v>
      </c>
      <c r="P56" s="235">
        <f>('2.FoodPricesAndComposition'!T56/'2.FoodPricesAndComposition'!H56)*100</f>
        <v>3.3844444444444441</v>
      </c>
      <c r="Q56" s="235">
        <f>('2.FoodPricesAndComposition'!U56/'2.FoodPricesAndComposition'!H56)*100</f>
        <v>6.666666666666667</v>
      </c>
      <c r="R56" s="235">
        <f>('2.FoodPricesAndComposition'!V56/'2.FoodPricesAndComposition'!H56)*100</f>
        <v>3.6666666666666667E-2</v>
      </c>
      <c r="S56" s="235">
        <f>('2.FoodPricesAndComposition'!W56/'2.FoodPricesAndComposition'!H56)*100</f>
        <v>0.63888888888888884</v>
      </c>
      <c r="T56" s="235">
        <f>('2.FoodPricesAndComposition'!X56/'2.FoodPricesAndComposition'!H56)*100</f>
        <v>12.777777777777777</v>
      </c>
      <c r="U56" s="235">
        <f>('2.FoodPricesAndComposition'!Y56/'2.FoodPricesAndComposition'!H56)*100</f>
        <v>95.555555555555557</v>
      </c>
      <c r="V56" s="235">
        <f>('2.FoodPricesAndComposition'!Z56/'2.FoodPricesAndComposition'!H56)*100</f>
        <v>8.2000000000000011</v>
      </c>
      <c r="W56" s="235">
        <f>('2.FoodPricesAndComposition'!AA56/'2.FoodPricesAndComposition'!H56)*100</f>
        <v>1.2444444444444445</v>
      </c>
      <c r="X56" s="235">
        <f>('2.FoodPricesAndComposition'!AB56/'2.FoodPricesAndComposition'!H56)*100</f>
        <v>51.666666666666671</v>
      </c>
      <c r="Y56" s="235">
        <f>('2.FoodPricesAndComposition'!AC56/'2.FoodPricesAndComposition'!H56)*100</f>
        <v>127.77777777777777</v>
      </c>
      <c r="Z56" s="235">
        <f>('2.FoodPricesAndComposition'!AD56/'2.FoodPricesAndComposition'!H56)*100</f>
        <v>0</v>
      </c>
      <c r="AA56" s="16">
        <f>'2.FoodPricesAndComposition'!AE56</f>
        <v>172373</v>
      </c>
    </row>
    <row r="57" spans="1:30" x14ac:dyDescent="0.25">
      <c r="A57" s="111" t="str">
        <f>'2.FoodPricesAndComposition'!A57</f>
        <v>Eggs, white grade A large, Stop &amp; Shop brand</v>
      </c>
      <c r="B57" s="151">
        <f>('2.FoodPricesAndComposition'!F57/'2.FoodPricesAndComposition'!H57)*100</f>
        <v>0.52857142857142858</v>
      </c>
      <c r="C57" s="119"/>
      <c r="D57" s="230">
        <v>100</v>
      </c>
      <c r="E57" s="235">
        <f>('2.FoodPricesAndComposition'!I57/'2.FoodPricesAndComposition'!H57)*100</f>
        <v>8.7857142857142847</v>
      </c>
      <c r="F57" s="235">
        <f>('2.FoodPricesAndComposition'!J57/'2.FoodPricesAndComposition'!H57)*100</f>
        <v>6.9571428571428573</v>
      </c>
      <c r="G57" s="235">
        <f>('2.FoodPricesAndComposition'!K57/'2.FoodPricesAndComposition'!H57)*100</f>
        <v>0.54285714285714282</v>
      </c>
      <c r="H57" s="235">
        <f>('2.FoodPricesAndComposition'!L57/'2.FoodPricesAndComposition'!H57)*100</f>
        <v>98.571428571428584</v>
      </c>
      <c r="I57" s="235">
        <f>('2.FoodPricesAndComposition'!M57/'2.FoodPricesAndComposition'!H57)*100</f>
        <v>0</v>
      </c>
      <c r="J57" s="235">
        <f>('2.FoodPricesAndComposition'!N57/'2.FoodPricesAndComposition'!H57)*100</f>
        <v>9.9999999999999978E-2</v>
      </c>
      <c r="K57" s="235">
        <f>('2.FoodPricesAndComposition'!O57/'2.FoodPricesAndComposition'!H57)*100</f>
        <v>0.67142857142857149</v>
      </c>
      <c r="L57" s="235">
        <f>('2.FoodPricesAndComposition'!P57/'2.FoodPricesAndComposition'!H57)*100</f>
        <v>4.8571428571428578E-2</v>
      </c>
      <c r="M57" s="235">
        <f>('2.FoodPricesAndComposition'!Q57/'2.FoodPricesAndComposition'!H57)*100</f>
        <v>0.3342857142857143</v>
      </c>
      <c r="N57" s="235">
        <f>('2.FoodPricesAndComposition'!R57/'2.FoodPricesAndComposition'!H57)*100</f>
        <v>0.90142857142857147</v>
      </c>
      <c r="O57" s="235">
        <f>('2.FoodPricesAndComposition'!S57/'2.FoodPricesAndComposition'!H57)*100</f>
        <v>32.857142857142854</v>
      </c>
      <c r="P57" s="235">
        <f>('2.FoodPricesAndComposition'!T57/'2.FoodPricesAndComposition'!H57)*100</f>
        <v>4.8571428571428578E-2</v>
      </c>
      <c r="Q57" s="235">
        <f>('2.FoodPricesAndComposition'!U57/'2.FoodPricesAndComposition'!H57)*100</f>
        <v>37.142857142857146</v>
      </c>
      <c r="R57" s="235">
        <f>('2.FoodPricesAndComposition'!V57/'2.FoodPricesAndComposition'!H57)*100</f>
        <v>7.1428571428571425E-2</v>
      </c>
      <c r="S57" s="235">
        <f>('2.FoodPricesAndComposition'!W57/'2.FoodPricesAndComposition'!H57)*100</f>
        <v>1.2857142857142856</v>
      </c>
      <c r="T57" s="235">
        <f>('2.FoodPricesAndComposition'!X57/'2.FoodPricesAndComposition'!H57)*100</f>
        <v>8.5714285714285712</v>
      </c>
      <c r="U57" s="235">
        <f>('2.FoodPricesAndComposition'!Y57/'2.FoodPricesAndComposition'!H57)*100</f>
        <v>132.85714285714286</v>
      </c>
      <c r="V57" s="235">
        <f>('2.FoodPricesAndComposition'!Z57/'2.FoodPricesAndComposition'!H57)*100</f>
        <v>22.171428571428571</v>
      </c>
      <c r="W57" s="235">
        <f>('2.FoodPricesAndComposition'!AA57/'2.FoodPricesAndComposition'!H57)*100</f>
        <v>0.77142857142857157</v>
      </c>
      <c r="X57" s="235">
        <f>('2.FoodPricesAndComposition'!AB57/'2.FoodPricesAndComposition'!H57)*100</f>
        <v>98.571428571428584</v>
      </c>
      <c r="Y57" s="235">
        <f>('2.FoodPricesAndComposition'!AC57/'2.FoodPricesAndComposition'!H57)*100</f>
        <v>94.285714285714278</v>
      </c>
      <c r="Z57" s="235">
        <f>('2.FoodPricesAndComposition'!AD57/'2.FoodPricesAndComposition'!H57)*100</f>
        <v>0</v>
      </c>
      <c r="AA57" s="16">
        <f>'2.FoodPricesAndComposition'!AE57</f>
        <v>171287</v>
      </c>
    </row>
    <row r="58" spans="1:30" x14ac:dyDescent="0.25">
      <c r="A58" s="111" t="str">
        <f>'2.FoodPricesAndComposition'!A58</f>
        <v>Ground beef, fresh, 80% lean, 20% fat, Stop &amp; Shop brand</v>
      </c>
      <c r="B58" s="151">
        <f>('2.FoodPricesAndComposition'!F58/'2.FoodPricesAndComposition'!H58)*100</f>
        <v>0.51785714285714279</v>
      </c>
      <c r="C58" s="119"/>
      <c r="D58" s="230">
        <v>100</v>
      </c>
      <c r="E58" s="235">
        <f>('2.FoodPricesAndComposition'!I58/'2.FoodPricesAndComposition'!H58)*100</f>
        <v>6.7607142857142852</v>
      </c>
      <c r="F58" s="235">
        <f>('2.FoodPricesAndComposition'!J58/'2.FoodPricesAndComposition'!H58)*100</f>
        <v>7.875</v>
      </c>
      <c r="G58" s="235">
        <f>('2.FoodPricesAndComposition'!K58/'2.FoodPricesAndComposition'!H58)*100</f>
        <v>0</v>
      </c>
      <c r="H58" s="235">
        <f>('2.FoodPricesAndComposition'!L58/'2.FoodPricesAndComposition'!H58)*100</f>
        <v>0</v>
      </c>
      <c r="I58" s="235">
        <f>('2.FoodPricesAndComposition'!M58/'2.FoodPricesAndComposition'!H58)*100</f>
        <v>0</v>
      </c>
      <c r="J58" s="235">
        <f>('2.FoodPricesAndComposition'!N58/'2.FoodPricesAndComposition'!H58)*100</f>
        <v>0.12714285714285714</v>
      </c>
      <c r="K58" s="235">
        <f>('2.FoodPricesAndComposition'!O58/'2.FoodPricesAndComposition'!H58)*100</f>
        <v>0.1607142857142857</v>
      </c>
      <c r="L58" s="235">
        <f>('2.FoodPricesAndComposition'!P58/'2.FoodPricesAndComposition'!H58)*100</f>
        <v>1.6785714285714286E-2</v>
      </c>
      <c r="M58" s="235">
        <f>('2.FoodPricesAndComposition'!Q58/'2.FoodPricesAndComposition'!H58)*100</f>
        <v>5.8214285714285711E-2</v>
      </c>
      <c r="N58" s="235">
        <f>('2.FoodPricesAndComposition'!R58/'2.FoodPricesAndComposition'!H58)*100</f>
        <v>0.84250000000000003</v>
      </c>
      <c r="O58" s="235">
        <f>('2.FoodPricesAndComposition'!S58/'2.FoodPricesAndComposition'!H58)*100</f>
        <v>2.75</v>
      </c>
      <c r="P58" s="235">
        <f>('2.FoodPricesAndComposition'!T58/'2.FoodPricesAndComposition'!H58)*100</f>
        <v>1.6642857142857144</v>
      </c>
      <c r="Q58" s="235">
        <f>('2.FoodPricesAndComposition'!U58/'2.FoodPricesAndComposition'!H58)*100</f>
        <v>7.1428571428571423</v>
      </c>
      <c r="R58" s="235">
        <f>('2.FoodPricesAndComposition'!V58/'2.FoodPricesAndComposition'!H58)*100</f>
        <v>2.3928571428571431E-2</v>
      </c>
      <c r="S58" s="235">
        <f>('2.FoodPricesAndComposition'!W58/'2.FoodPricesAndComposition'!H58)*100</f>
        <v>0.76428571428571435</v>
      </c>
      <c r="T58" s="235">
        <f>('2.FoodPricesAndComposition'!X58/'2.FoodPricesAndComposition'!H58)*100</f>
        <v>6.7857142857142856</v>
      </c>
      <c r="U58" s="235">
        <f>('2.FoodPricesAndComposition'!Y58/'2.FoodPricesAndComposition'!H58)*100</f>
        <v>62.142857142857146</v>
      </c>
      <c r="V58" s="235">
        <f>('2.FoodPricesAndComposition'!Z58/'2.FoodPricesAndComposition'!H58)*100</f>
        <v>5.9071428571428566</v>
      </c>
      <c r="W58" s="235">
        <f>('2.FoodPricesAndComposition'!AA58/'2.FoodPricesAndComposition'!H58)*100</f>
        <v>1.6464285714285716</v>
      </c>
      <c r="X58" s="235">
        <f>('2.FoodPricesAndComposition'!AB58/'2.FoodPricesAndComposition'!H58)*100</f>
        <v>26.428571428571431</v>
      </c>
      <c r="Y58" s="235">
        <f>('2.FoodPricesAndComposition'!AC58/'2.FoodPricesAndComposition'!H58)*100</f>
        <v>106.42857142857143</v>
      </c>
      <c r="Z58" s="235">
        <f>('2.FoodPricesAndComposition'!AD58/'2.FoodPricesAndComposition'!H58)*100</f>
        <v>0</v>
      </c>
      <c r="AA58" s="16">
        <f>'2.FoodPricesAndComposition'!AE58</f>
        <v>174036</v>
      </c>
    </row>
    <row r="59" spans="1:30" x14ac:dyDescent="0.25">
      <c r="A59" s="111" t="str">
        <f>'2.FoodPricesAndComposition'!A59</f>
        <v>Yogurt, plain, low fat, Stop &amp; Shop brand</v>
      </c>
      <c r="B59" s="151">
        <f>('2.FoodPricesAndComposition'!F59/'2.FoodPricesAndComposition'!H59)*100</f>
        <v>0.63636363636363624</v>
      </c>
      <c r="C59" s="119"/>
      <c r="D59" s="230">
        <v>100</v>
      </c>
      <c r="E59" s="235">
        <f>('2.FoodPricesAndComposition'!I59/'2.FoodPricesAndComposition'!H59)*100</f>
        <v>8.336363636363636</v>
      </c>
      <c r="F59" s="235">
        <f>('2.FoodPricesAndComposition'!J59/'2.FoodPricesAndComposition'!H59)*100</f>
        <v>2.4636363636363638</v>
      </c>
      <c r="G59" s="235">
        <f>('2.FoodPricesAndComposition'!K59/'2.FoodPricesAndComposition'!H59)*100</f>
        <v>11.172727272727272</v>
      </c>
      <c r="H59" s="235">
        <f>('2.FoodPricesAndComposition'!L59/'2.FoodPricesAndComposition'!H59)*100</f>
        <v>21.818181818181817</v>
      </c>
      <c r="I59" s="235">
        <f>('2.FoodPricesAndComposition'!M59/'2.FoodPricesAndComposition'!H59)*100</f>
        <v>1.2727272727272725</v>
      </c>
      <c r="J59" s="235">
        <f>('2.FoodPricesAndComposition'!N59/'2.FoodPricesAndComposition'!H59)*100</f>
        <v>7.8181818181818186E-2</v>
      </c>
      <c r="K59" s="235">
        <f>('2.FoodPricesAndComposition'!O59/'2.FoodPricesAndComposition'!H59)*100</f>
        <v>4.5454545454545456E-2</v>
      </c>
      <c r="L59" s="235">
        <f>('2.FoodPricesAndComposition'!P59/'2.FoodPricesAndComposition'!H59)*100</f>
        <v>6.9999999999999993E-2</v>
      </c>
      <c r="M59" s="235">
        <f>('2.FoodPricesAndComposition'!Q59/'2.FoodPricesAndComposition'!H59)*100</f>
        <v>0.33999999999999997</v>
      </c>
      <c r="N59" s="235">
        <f>('2.FoodPricesAndComposition'!R59/'2.FoodPricesAndComposition'!H59)*100</f>
        <v>0.88909090909090904</v>
      </c>
      <c r="O59" s="235">
        <f>('2.FoodPricesAndComposition'!S59/'2.FoodPricesAndComposition'!H59)*100</f>
        <v>17.454545454545453</v>
      </c>
      <c r="P59" s="235">
        <f>('2.FoodPricesAndComposition'!T59/'2.FoodPricesAndComposition'!H59)*100</f>
        <v>0.18090909090909094</v>
      </c>
      <c r="Q59" s="235">
        <f>('2.FoodPricesAndComposition'!U59/'2.FoodPricesAndComposition'!H59)*100</f>
        <v>290.90909090909093</v>
      </c>
      <c r="R59" s="235">
        <f>('2.FoodPricesAndComposition'!V59/'2.FoodPricesAndComposition'!H59)*100</f>
        <v>2.0909090909090908E-2</v>
      </c>
      <c r="S59" s="235">
        <f>('2.FoodPricesAndComposition'!W59/'2.FoodPricesAndComposition'!H59)*100</f>
        <v>0.12727272727272729</v>
      </c>
      <c r="T59" s="235">
        <f>('2.FoodPricesAndComposition'!X59/'2.FoodPricesAndComposition'!H59)*100</f>
        <v>27.27272727272727</v>
      </c>
      <c r="U59" s="235">
        <f>('2.FoodPricesAndComposition'!Y59/'2.FoodPricesAndComposition'!H59)*100</f>
        <v>228.18181818181819</v>
      </c>
      <c r="V59" s="235">
        <f>('2.FoodPricesAndComposition'!Z59/'2.FoodPricesAndComposition'!H59)*100</f>
        <v>5.2363636363636363</v>
      </c>
      <c r="W59" s="235">
        <f>('2.FoodPricesAndComposition'!AA59/'2.FoodPricesAndComposition'!H59)*100</f>
        <v>1.4090909090909092</v>
      </c>
      <c r="X59" s="235">
        <f>('2.FoodPricesAndComposition'!AB59/'2.FoodPricesAndComposition'!H59)*100</f>
        <v>110.90909090909091</v>
      </c>
      <c r="Y59" s="235">
        <f>('2.FoodPricesAndComposition'!AC59/'2.FoodPricesAndComposition'!H59)*100</f>
        <v>371.81818181818181</v>
      </c>
      <c r="Z59" s="235">
        <f>('2.FoodPricesAndComposition'!AD59/'2.FoodPricesAndComposition'!H59)*100</f>
        <v>0</v>
      </c>
      <c r="AA59" s="16">
        <f>'2.FoodPricesAndComposition'!AE59</f>
        <v>170886</v>
      </c>
      <c r="AD59" s="16"/>
    </row>
    <row r="60" spans="1:30" x14ac:dyDescent="0.25">
      <c r="A60" s="101" t="str">
        <f>'2.FoodPricesAndComposition'!A60</f>
        <v>Milk &amp; nutrient-dense beverages</v>
      </c>
      <c r="B60" s="271"/>
      <c r="C60" s="16"/>
      <c r="D60" s="104"/>
      <c r="E60" s="113"/>
      <c r="F60" s="113"/>
      <c r="G60" s="113"/>
      <c r="H60" s="113"/>
      <c r="I60" s="113"/>
      <c r="J60" s="113"/>
      <c r="K60" s="113"/>
      <c r="L60" s="113"/>
      <c r="M60" s="113"/>
      <c r="N60" s="113"/>
      <c r="O60" s="113"/>
      <c r="P60" s="113"/>
      <c r="Q60" s="113"/>
      <c r="R60" s="113"/>
      <c r="S60" s="113"/>
      <c r="T60" s="113"/>
      <c r="U60" s="113"/>
      <c r="V60" s="113"/>
      <c r="W60" s="113"/>
      <c r="X60" s="113"/>
      <c r="Y60" s="113"/>
      <c r="Z60" s="113"/>
      <c r="AA60" s="16"/>
    </row>
    <row r="61" spans="1:30" x14ac:dyDescent="0.25">
      <c r="A61" s="111" t="str">
        <f>'2.FoodPricesAndComposition'!A61</f>
        <v>Milk, fat-free, fortified, Stop &amp; Shop brand</v>
      </c>
      <c r="B61" s="151">
        <f>('2.FoodPricesAndComposition'!F61/'2.FoodPricesAndComposition'!H61)*100</f>
        <v>0.33333333333333331</v>
      </c>
      <c r="C61" s="119"/>
      <c r="D61" s="230">
        <v>100</v>
      </c>
      <c r="E61" s="235">
        <f>('2.FoodPricesAndComposition'!I61/'2.FoodPricesAndComposition'!H61)*100</f>
        <v>9.9111111111111114</v>
      </c>
      <c r="F61" s="235">
        <f>('2.FoodPricesAndComposition'!J61/'2.FoodPricesAndComposition'!H61)*100</f>
        <v>0.23333333333333331</v>
      </c>
      <c r="G61" s="235">
        <f>('2.FoodPricesAndComposition'!K61/'2.FoodPricesAndComposition'!H61)*100</f>
        <v>14.58888888888889</v>
      </c>
      <c r="H61" s="235">
        <f>('2.FoodPricesAndComposition'!L61/'2.FoodPricesAndComposition'!H61)*100</f>
        <v>178.88888888888889</v>
      </c>
      <c r="I61" s="235">
        <f>('2.FoodPricesAndComposition'!M61/'2.FoodPricesAndComposition'!H61)*100</f>
        <v>0</v>
      </c>
      <c r="J61" s="235">
        <f>('2.FoodPricesAndComposition'!N61/'2.FoodPricesAndComposition'!H61)*100</f>
        <v>0.1088888888888889</v>
      </c>
      <c r="K61" s="235">
        <f>('2.FoodPricesAndComposition'!O61/'2.FoodPricesAndComposition'!H61)*100</f>
        <v>3.3333333333333333E-2</v>
      </c>
      <c r="L61" s="235">
        <f>('2.FoodPricesAndComposition'!P61/'2.FoodPricesAndComposition'!H61)*100</f>
        <v>0.13222222222222221</v>
      </c>
      <c r="M61" s="235">
        <f>('2.FoodPricesAndComposition'!Q61/'2.FoodPricesAndComposition'!H61)*100</f>
        <v>0.53555555555555556</v>
      </c>
      <c r="N61" s="235">
        <f>('2.FoodPricesAndComposition'!R61/'2.FoodPricesAndComposition'!H61)*100</f>
        <v>1.4711111111111113</v>
      </c>
      <c r="O61" s="235">
        <f>('2.FoodPricesAndComposition'!S61/'2.FoodPricesAndComposition'!H61)*100</f>
        <v>14.666666666666666</v>
      </c>
      <c r="P61" s="235">
        <f>('2.FoodPricesAndComposition'!T61/'2.FoodPricesAndComposition'!H61)*100</f>
        <v>0.27666666666666667</v>
      </c>
      <c r="Q61" s="235">
        <f>('2.FoodPricesAndComposition'!U61/'2.FoodPricesAndComposition'!H61)*100</f>
        <v>358.88888888888891</v>
      </c>
      <c r="R61" s="235">
        <f>('2.FoodPricesAndComposition'!V61/'2.FoodPricesAndComposition'!H61)*100</f>
        <v>3.7777777777777785E-2</v>
      </c>
      <c r="S61" s="235">
        <f>('2.FoodPricesAndComposition'!W61/'2.FoodPricesAndComposition'!H61)*100</f>
        <v>8.8888888888888892E-2</v>
      </c>
      <c r="T61" s="235">
        <f>('2.FoodPricesAndComposition'!X61/'2.FoodPricesAndComposition'!H61)*100</f>
        <v>32.222222222222221</v>
      </c>
      <c r="U61" s="235">
        <f>('2.FoodPricesAndComposition'!Y61/'2.FoodPricesAndComposition'!H61)*100</f>
        <v>296.66666666666669</v>
      </c>
      <c r="V61" s="235">
        <f>('2.FoodPricesAndComposition'!Z61/'2.FoodPricesAndComposition'!H61)*100</f>
        <v>9.1222222222222236</v>
      </c>
      <c r="W61" s="235">
        <f>('2.FoodPricesAndComposition'!AA61/'2.FoodPricesAndComposition'!H61)*100</f>
        <v>1.2333333333333334</v>
      </c>
      <c r="X61" s="235">
        <f>('2.FoodPricesAndComposition'!AB61/'2.FoodPricesAndComposition'!H61)*100</f>
        <v>123.33333333333334</v>
      </c>
      <c r="Y61" s="235">
        <f>('2.FoodPricesAndComposition'!AC61/'2.FoodPricesAndComposition'!H61)*100</f>
        <v>458.88888888888886</v>
      </c>
      <c r="Z61" s="235">
        <f>('2.FoodPricesAndComposition'!AD61/'2.FoodPricesAndComposition'!H61)*100</f>
        <v>0</v>
      </c>
      <c r="AA61" s="16">
        <f>'2.FoodPricesAndComposition'!AE61</f>
        <v>171269</v>
      </c>
    </row>
    <row r="62" spans="1:30" x14ac:dyDescent="0.25">
      <c r="A62" s="111" t="str">
        <f>'2.FoodPricesAndComposition'!A62</f>
        <v xml:space="preserve">Milk, low fat 1%, fortified, Garelick Farms brand </v>
      </c>
      <c r="B62" s="151">
        <f>('2.FoodPricesAndComposition'!F62/'2.FoodPricesAndComposition'!H62)*100</f>
        <v>0.46363636363636362</v>
      </c>
      <c r="C62" s="119"/>
      <c r="D62" s="230">
        <v>100</v>
      </c>
      <c r="E62" s="235">
        <f>('2.FoodPricesAndComposition'!I62/'2.FoodPricesAndComposition'!H62)*100</f>
        <v>8.0272727272727273</v>
      </c>
      <c r="F62" s="235">
        <f>('2.FoodPricesAndComposition'!J62/'2.FoodPricesAndComposition'!H62)*100</f>
        <v>2.3090909090909091</v>
      </c>
      <c r="G62" s="235">
        <f>('2.FoodPricesAndComposition'!K62/'2.FoodPricesAndComposition'!H62)*100</f>
        <v>11.881818181818183</v>
      </c>
      <c r="H62" s="235">
        <f>('2.FoodPricesAndComposition'!L62/'2.FoodPricesAndComposition'!H62)*100</f>
        <v>138.18181818181819</v>
      </c>
      <c r="I62" s="235">
        <f>('2.FoodPricesAndComposition'!M62/'2.FoodPricesAndComposition'!H62)*100</f>
        <v>0</v>
      </c>
      <c r="J62" s="235">
        <f>('2.FoodPricesAndComposition'!N62/'2.FoodPricesAndComposition'!H62)*100</f>
        <v>8.8181818181818181E-2</v>
      </c>
      <c r="K62" s="235">
        <f>('2.FoodPricesAndComposition'!O62/'2.FoodPricesAndComposition'!H62)*100</f>
        <v>2.7272727272727275E-2</v>
      </c>
      <c r="L62" s="235">
        <f>('2.FoodPricesAndComposition'!P62/'2.FoodPricesAndComposition'!H62)*100</f>
        <v>4.7272727272727272E-2</v>
      </c>
      <c r="M62" s="235">
        <f>('2.FoodPricesAndComposition'!Q62/'2.FoodPricesAndComposition'!H62)*100</f>
        <v>0.44090909090909092</v>
      </c>
      <c r="N62" s="235">
        <f>('2.FoodPricesAndComposition'!R62/'2.FoodPricesAndComposition'!H62)*100</f>
        <v>1.1190909090909091</v>
      </c>
      <c r="O62" s="235">
        <f>('2.FoodPricesAndComposition'!S62/'2.FoodPricesAndComposition'!H62)*100</f>
        <v>11.90909090909091</v>
      </c>
      <c r="P62" s="235">
        <f>('2.FoodPricesAndComposition'!T62/'2.FoodPricesAndComposition'!H62)*100</f>
        <v>0.2218181818181818</v>
      </c>
      <c r="Q62" s="235">
        <f>('2.FoodPricesAndComposition'!U62/'2.FoodPricesAndComposition'!H62)*100</f>
        <v>297.27272727272725</v>
      </c>
      <c r="R62" s="235">
        <f>('2.FoodPricesAndComposition'!V62/'2.FoodPricesAndComposition'!H62)*100</f>
        <v>2.3636363636363636E-2</v>
      </c>
      <c r="S62" s="235">
        <f>('2.FoodPricesAndComposition'!W62/'2.FoodPricesAndComposition'!H62)*100</f>
        <v>7.2727272727272738E-2</v>
      </c>
      <c r="T62" s="235">
        <f>('2.FoodPricesAndComposition'!X62/'2.FoodPricesAndComposition'!H62)*100</f>
        <v>26.36363636363636</v>
      </c>
      <c r="U62" s="235">
        <f>('2.FoodPricesAndComposition'!Y62/'2.FoodPricesAndComposition'!H62)*100</f>
        <v>226.36363636363637</v>
      </c>
      <c r="V62" s="235">
        <f>('2.FoodPricesAndComposition'!Z62/'2.FoodPricesAndComposition'!H62)*100</f>
        <v>7.8545454545454554</v>
      </c>
      <c r="W62" s="235">
        <f>('2.FoodPricesAndComposition'!AA62/'2.FoodPricesAndComposition'!H62)*100</f>
        <v>0.99999999999999989</v>
      </c>
      <c r="X62" s="235">
        <f>('2.FoodPricesAndComposition'!AB62/'2.FoodPricesAndComposition'!H62)*100</f>
        <v>104.54545454545455</v>
      </c>
      <c r="Y62" s="235">
        <f>('2.FoodPricesAndComposition'!AC62/'2.FoodPricesAndComposition'!H62)*100</f>
        <v>357.27272727272725</v>
      </c>
      <c r="Z62" s="235">
        <f>('2.FoodPricesAndComposition'!AD62/'2.FoodPricesAndComposition'!H62)*100</f>
        <v>0</v>
      </c>
      <c r="AA62" s="16">
        <f>'2.FoodPricesAndComposition'!AE62</f>
        <v>170872</v>
      </c>
    </row>
    <row r="63" spans="1:30" x14ac:dyDescent="0.25">
      <c r="A63" s="111" t="str">
        <f>'2.FoodPricesAndComposition'!A63</f>
        <v>Milk, reduced fat 2%, fortified, Garelick Farms brand</v>
      </c>
      <c r="B63" s="151">
        <f>('2.FoodPricesAndComposition'!F63/'2.FoodPricesAndComposition'!H63)*100</f>
        <v>0.47692307692307695</v>
      </c>
      <c r="C63" s="119"/>
      <c r="D63" s="230">
        <v>100</v>
      </c>
      <c r="E63" s="235">
        <f>('2.FoodPricesAndComposition'!I63/'2.FoodPricesAndComposition'!H63)*100</f>
        <v>6.6000000000000005</v>
      </c>
      <c r="F63" s="235">
        <f>('2.FoodPricesAndComposition'!J63/'2.FoodPricesAndComposition'!H63)*100</f>
        <v>3.9615384615384617</v>
      </c>
      <c r="G63" s="235">
        <f>('2.FoodPricesAndComposition'!K63/'2.FoodPricesAndComposition'!H63)*100</f>
        <v>9.6</v>
      </c>
      <c r="H63" s="235">
        <f>('2.FoodPricesAndComposition'!L63/'2.FoodPricesAndComposition'!H63)*100</f>
        <v>110.00000000000001</v>
      </c>
      <c r="I63" s="235">
        <f>('2.FoodPricesAndComposition'!M63/'2.FoodPricesAndComposition'!H63)*100</f>
        <v>0.4</v>
      </c>
      <c r="J63" s="235">
        <f>('2.FoodPricesAndComposition'!N63/'2.FoodPricesAndComposition'!H63)*100</f>
        <v>7.6153846153846155E-2</v>
      </c>
      <c r="K63" s="235">
        <f>('2.FoodPricesAndComposition'!O63/'2.FoodPricesAndComposition'!H63)*100</f>
        <v>6.1538461538461542E-2</v>
      </c>
      <c r="L63" s="235">
        <f>('2.FoodPricesAndComposition'!P63/'2.FoodPricesAndComposition'!H63)*100</f>
        <v>7.7692307692307699E-2</v>
      </c>
      <c r="M63" s="235">
        <f>('2.FoodPricesAndComposition'!Q63/'2.FoodPricesAndComposition'!H63)*100</f>
        <v>0.37</v>
      </c>
      <c r="N63" s="235">
        <f>('2.FoodPricesAndComposition'!R63/'2.FoodPricesAndComposition'!H63)*100</f>
        <v>1.06</v>
      </c>
      <c r="O63" s="235">
        <f>('2.FoodPricesAndComposition'!S63/'2.FoodPricesAndComposition'!H63)*100</f>
        <v>10</v>
      </c>
      <c r="P63" s="235">
        <f>('2.FoodPricesAndComposition'!T63/'2.FoodPricesAndComposition'!H63)*100</f>
        <v>0.18384615384615383</v>
      </c>
      <c r="Q63" s="235">
        <f>('2.FoodPricesAndComposition'!U63/'2.FoodPricesAndComposition'!H63)*100</f>
        <v>240</v>
      </c>
      <c r="R63" s="235">
        <f>('2.FoodPricesAndComposition'!V63/'2.FoodPricesAndComposition'!H63)*100</f>
        <v>1.2307692307692308E-2</v>
      </c>
      <c r="S63" s="235">
        <f>('2.FoodPricesAndComposition'!W63/'2.FoodPricesAndComposition'!H63)*100</f>
        <v>3.8461538461538464E-2</v>
      </c>
      <c r="T63" s="235">
        <f>('2.FoodPricesAndComposition'!X63/'2.FoodPricesAndComposition'!H63)*100</f>
        <v>22.30769230769231</v>
      </c>
      <c r="U63" s="235">
        <f>('2.FoodPricesAndComposition'!Y63/'2.FoodPricesAndComposition'!H63)*100</f>
        <v>183.84615384615384</v>
      </c>
      <c r="V63" s="235">
        <f>('2.FoodPricesAndComposition'!Z63/'2.FoodPricesAndComposition'!H63)*100</f>
        <v>5</v>
      </c>
      <c r="W63" s="235">
        <f>('2.FoodPricesAndComposition'!AA63/'2.FoodPricesAndComposition'!H63)*100</f>
        <v>0.96153846153846156</v>
      </c>
      <c r="X63" s="235">
        <f>('2.FoodPricesAndComposition'!AB63/'2.FoodPricesAndComposition'!H63)*100</f>
        <v>93.84615384615384</v>
      </c>
      <c r="Y63" s="235">
        <f>('2.FoodPricesAndComposition'!AC63/'2.FoodPricesAndComposition'!H63)*100</f>
        <v>280</v>
      </c>
      <c r="Z63" s="235">
        <f>('2.FoodPricesAndComposition'!AD63/'2.FoodPricesAndComposition'!H63)*100</f>
        <v>0</v>
      </c>
      <c r="AA63" s="16">
        <f>'2.FoodPricesAndComposition'!AE63</f>
        <v>171267</v>
      </c>
    </row>
    <row r="64" spans="1:30" x14ac:dyDescent="0.25">
      <c r="A64" s="111" t="str">
        <f>'2.FoodPricesAndComposition'!A64</f>
        <v>Milk, whole, fortified, Stop &amp; Shop brand</v>
      </c>
      <c r="B64" s="151">
        <f>('2.FoodPricesAndComposition'!F64/'2.FoodPricesAndComposition'!H64)*100</f>
        <v>0.2</v>
      </c>
      <c r="C64" s="119"/>
      <c r="D64" s="230">
        <v>100</v>
      </c>
      <c r="E64" s="235">
        <f>('2.FoodPricesAndComposition'!I64/'2.FoodPricesAndComposition'!H64)*100</f>
        <v>5.166666666666667</v>
      </c>
      <c r="F64" s="235">
        <f>('2.FoodPricesAndComposition'!J64/'2.FoodPricesAndComposition'!H64)*100</f>
        <v>5.3266666666666671</v>
      </c>
      <c r="G64" s="235">
        <f>('2.FoodPricesAndComposition'!K64/'2.FoodPricesAndComposition'!H64)*100</f>
        <v>7.866666666666668</v>
      </c>
      <c r="H64" s="235">
        <f>('2.FoodPricesAndComposition'!L64/'2.FoodPricesAndComposition'!H64)*100</f>
        <v>75.333333333333329</v>
      </c>
      <c r="I64" s="235">
        <f>('2.FoodPricesAndComposition'!M64/'2.FoodPricesAndComposition'!H64)*100</f>
        <v>0</v>
      </c>
      <c r="J64" s="235">
        <f>('2.FoodPricesAndComposition'!N64/'2.FoodPricesAndComposition'!H64)*100</f>
        <v>5.9333333333333328E-2</v>
      </c>
      <c r="K64" s="235">
        <f>('2.FoodPricesAndComposition'!O64/'2.FoodPricesAndComposition'!H64)*100</f>
        <v>0.11333333333333334</v>
      </c>
      <c r="L64" s="235">
        <f>('2.FoodPricesAndComposition'!P64/'2.FoodPricesAndComposition'!H64)*100</f>
        <v>7.5333333333333335E-2</v>
      </c>
      <c r="M64" s="235">
        <f>('2.FoodPricesAndComposition'!Q64/'2.FoodPricesAndComposition'!H64)*100</f>
        <v>0.27733333333333332</v>
      </c>
      <c r="N64" s="235">
        <f>('2.FoodPricesAndComposition'!R64/'2.FoodPricesAndComposition'!H64)*100</f>
        <v>0.73799999999999999</v>
      </c>
      <c r="O64" s="235">
        <f>('2.FoodPricesAndComposition'!S64/'2.FoodPricesAndComposition'!H64)*100</f>
        <v>8.2000000000000011</v>
      </c>
      <c r="P64" s="235">
        <f>('2.FoodPricesAndComposition'!T64/'2.FoodPricesAndComposition'!H64)*100</f>
        <v>0.14599999999999999</v>
      </c>
      <c r="Q64" s="235">
        <f>('2.FoodPricesAndComposition'!U64/'2.FoodPricesAndComposition'!H64)*100</f>
        <v>185.33333333333331</v>
      </c>
      <c r="R64" s="235">
        <f>('2.FoodPricesAndComposition'!V64/'2.FoodPricesAndComposition'!H64)*100</f>
        <v>4.0666666666666663E-2</v>
      </c>
      <c r="S64" s="235">
        <f>('2.FoodPricesAndComposition'!W64/'2.FoodPricesAndComposition'!H64)*100</f>
        <v>4.6666666666666669E-2</v>
      </c>
      <c r="T64" s="235">
        <f>('2.FoodPricesAndComposition'!X64/'2.FoodPricesAndComposition'!H64)*100</f>
        <v>16.666666666666664</v>
      </c>
      <c r="U64" s="235">
        <f>('2.FoodPricesAndComposition'!Y64/'2.FoodPricesAndComposition'!H64)*100</f>
        <v>138</v>
      </c>
      <c r="V64" s="235">
        <f>('2.FoodPricesAndComposition'!Z64/'2.FoodPricesAndComposition'!H64)*100</f>
        <v>6.0666666666666664</v>
      </c>
      <c r="W64" s="235">
        <f>('2.FoodPricesAndComposition'!AA64/'2.FoodPricesAndComposition'!H64)*100</f>
        <v>0.60666666666666669</v>
      </c>
      <c r="X64" s="235">
        <f>('2.FoodPricesAndComposition'!AB64/'2.FoodPricesAndComposition'!H64)*100</f>
        <v>70.666666666666671</v>
      </c>
      <c r="Y64" s="235">
        <f>('2.FoodPricesAndComposition'!AC64/'2.FoodPricesAndComposition'!H64)*100</f>
        <v>216.66666666666666</v>
      </c>
      <c r="Z64" s="235">
        <f>('2.FoodPricesAndComposition'!AD64/'2.FoodPricesAndComposition'!H64)*100</f>
        <v>0</v>
      </c>
      <c r="AA64" s="16">
        <f>'2.FoodPricesAndComposition'!AE64</f>
        <v>171265</v>
      </c>
    </row>
    <row r="65" spans="1:27" x14ac:dyDescent="0.25">
      <c r="A65" s="111" t="str">
        <f>'2.FoodPricesAndComposition'!A65</f>
        <v>Almond milk, Nature's Promise brand</v>
      </c>
      <c r="B65" s="151">
        <f>('2.FoodPricesAndComposition'!F65/'2.FoodPricesAndComposition'!H65)*100</f>
        <v>1.2</v>
      </c>
      <c r="C65" s="119"/>
      <c r="D65" s="230">
        <v>100</v>
      </c>
      <c r="E65" s="235">
        <f>('2.FoodPricesAndComposition'!I65/'2.FoodPricesAndComposition'!H65)*100</f>
        <v>2.666666666666667</v>
      </c>
      <c r="F65" s="235">
        <f>('2.FoodPricesAndComposition'!J65/'2.FoodPricesAndComposition'!H65)*100</f>
        <v>6.4</v>
      </c>
      <c r="G65" s="235">
        <f>('2.FoodPricesAndComposition'!K65/'2.FoodPricesAndComposition'!H65)*100</f>
        <v>8.7333333333333325</v>
      </c>
      <c r="H65" s="235">
        <f>('2.FoodPricesAndComposition'!L65/'2.FoodPricesAndComposition'!H65)*100</f>
        <v>0</v>
      </c>
      <c r="I65" s="235">
        <f>('2.FoodPricesAndComposition'!M65/'2.FoodPricesAndComposition'!H65)*100</f>
        <v>0</v>
      </c>
      <c r="J65" s="235">
        <f>('2.FoodPricesAndComposition'!N65/'2.FoodPricesAndComposition'!H65)*100</f>
        <v>0</v>
      </c>
      <c r="K65" s="235">
        <f>('2.FoodPricesAndComposition'!O65/'2.FoodPricesAndComposition'!H65)*100</f>
        <v>42.199999999999996</v>
      </c>
      <c r="L65" s="235">
        <f>('2.FoodPricesAndComposition'!P65/'2.FoodPricesAndComposition'!H65)*100</f>
        <v>0</v>
      </c>
      <c r="M65" s="235">
        <f>('2.FoodPricesAndComposition'!Q65/'2.FoodPricesAndComposition'!H65)*100</f>
        <v>6.6666666666666666E-2</v>
      </c>
      <c r="N65" s="235">
        <f>('2.FoodPricesAndComposition'!R65/'2.FoodPricesAndComposition'!H65)*100</f>
        <v>0</v>
      </c>
      <c r="O65" s="235">
        <f>('2.FoodPricesAndComposition'!S65/'2.FoodPricesAndComposition'!H65)*100</f>
        <v>6.666666666666667</v>
      </c>
      <c r="P65" s="235">
        <f>('2.FoodPricesAndComposition'!T65/'2.FoodPricesAndComposition'!H65)*100</f>
        <v>0.46666666666666673</v>
      </c>
      <c r="Q65" s="235">
        <f>('2.FoodPricesAndComposition'!U65/'2.FoodPricesAndComposition'!H65)*100</f>
        <v>1226.6666666666667</v>
      </c>
      <c r="R65" s="235">
        <f>('2.FoodPricesAndComposition'!V65/'2.FoodPricesAndComposition'!H65)*100</f>
        <v>0.13333333333333333</v>
      </c>
      <c r="S65" s="235">
        <f>('2.FoodPricesAndComposition'!W65/'2.FoodPricesAndComposition'!H65)*100</f>
        <v>1.8666666666666669</v>
      </c>
      <c r="T65" s="235">
        <f>('2.FoodPricesAndComposition'!X65/'2.FoodPricesAndComposition'!H65)*100</f>
        <v>40</v>
      </c>
      <c r="U65" s="235">
        <f>('2.FoodPricesAndComposition'!Y65/'2.FoodPricesAndComposition'!H65)*100</f>
        <v>60</v>
      </c>
      <c r="V65" s="235">
        <f>('2.FoodPricesAndComposition'!Z65/'2.FoodPricesAndComposition'!H65)*100</f>
        <v>0.66666666666666674</v>
      </c>
      <c r="W65" s="235">
        <f>('2.FoodPricesAndComposition'!AA65/'2.FoodPricesAndComposition'!H65)*100</f>
        <v>0.4</v>
      </c>
      <c r="X65" s="235">
        <f>('2.FoodPricesAndComposition'!AB65/'2.FoodPricesAndComposition'!H65)*100</f>
        <v>480</v>
      </c>
      <c r="Y65" s="235">
        <f>('2.FoodPricesAndComposition'!AC65/'2.FoodPricesAndComposition'!H65)*100</f>
        <v>446.66666666666669</v>
      </c>
      <c r="Z65" s="235">
        <f>('2.FoodPricesAndComposition'!AD65/'2.FoodPricesAndComposition'!H65)*100</f>
        <v>1.3333333333333335</v>
      </c>
      <c r="AA65" s="16">
        <f>'2.FoodPricesAndComposition'!AE65</f>
        <v>174832</v>
      </c>
    </row>
    <row r="66" spans="1:27" x14ac:dyDescent="0.25">
      <c r="A66" s="111" t="str">
        <f>'2.FoodPricesAndComposition'!A66</f>
        <v>Oat milk, Planet Oat Brand</v>
      </c>
      <c r="B66" s="151">
        <f>('2.FoodPricesAndComposition'!F66/'2.FoodPricesAndComposition'!H66)*100</f>
        <v>1.7111111111111112</v>
      </c>
      <c r="C66" s="119"/>
      <c r="D66" s="230">
        <v>100</v>
      </c>
      <c r="E66" s="235">
        <f>('2.FoodPricesAndComposition'!I66/'2.FoodPricesAndComposition'!H66)*100</f>
        <v>1.6666666666666667</v>
      </c>
      <c r="F66" s="235">
        <f>('2.FoodPricesAndComposition'!J66/'2.FoodPricesAndComposition'!H66)*100</f>
        <v>5.7333333333333334</v>
      </c>
      <c r="G66" s="235">
        <f>('2.FoodPricesAndComposition'!K66/'2.FoodPricesAndComposition'!H66)*100</f>
        <v>10.622222222222224</v>
      </c>
      <c r="H66" s="235">
        <f>('2.FoodPricesAndComposition'!L66/'2.FoodPricesAndComposition'!H66)*100</f>
        <v>177.77777777777777</v>
      </c>
      <c r="I66" s="235">
        <f>('2.FoodPricesAndComposition'!M66/'2.FoodPricesAndComposition'!H66)*100</f>
        <v>0</v>
      </c>
      <c r="J66" s="235">
        <f>('2.FoodPricesAndComposition'!N66/'2.FoodPricesAndComposition'!H66)*100</f>
        <v>1.3333333333333334E-2</v>
      </c>
      <c r="K66" s="235">
        <f>('2.FoodPricesAndComposition'!O66/'2.FoodPricesAndComposition'!H66)*100</f>
        <v>0</v>
      </c>
      <c r="L66" s="235">
        <f>('2.FoodPricesAndComposition'!P66/'2.FoodPricesAndComposition'!H66)*100</f>
        <v>8.4444444444444447E-2</v>
      </c>
      <c r="M66" s="235">
        <f>('2.FoodPricesAndComposition'!Q66/'2.FoodPricesAndComposition'!H66)*100</f>
        <v>0.58444444444444443</v>
      </c>
      <c r="N66" s="235">
        <f>('2.FoodPricesAndComposition'!R66/'2.FoodPricesAndComposition'!H66)*100</f>
        <v>1.0666666666666667</v>
      </c>
      <c r="O66" s="235">
        <f>('2.FoodPricesAndComposition'!S66/'2.FoodPricesAndComposition'!H66)*100</f>
        <v>0</v>
      </c>
      <c r="P66" s="235">
        <f>('2.FoodPricesAndComposition'!T66/'2.FoodPricesAndComposition'!H66)*100</f>
        <v>0.2</v>
      </c>
      <c r="Q66" s="235">
        <f>('2.FoodPricesAndComposition'!U66/'2.FoodPricesAndComposition'!H66)*100</f>
        <v>308.88888888888891</v>
      </c>
      <c r="R66" s="235">
        <f>('2.FoodPricesAndComposition'!V66/'2.FoodPricesAndComposition'!H66)*100</f>
        <v>5.5555555555555552E-2</v>
      </c>
      <c r="S66" s="235">
        <f>('2.FoodPricesAndComposition'!W66/'2.FoodPricesAndComposition'!H66)*100</f>
        <v>0.53333333333333333</v>
      </c>
      <c r="T66" s="235">
        <f>('2.FoodPricesAndComposition'!X66/'2.FoodPricesAndComposition'!H66)*100</f>
        <v>13.333333333333334</v>
      </c>
      <c r="U66" s="235">
        <f>('2.FoodPricesAndComposition'!Y66/'2.FoodPricesAndComposition'!H66)*100</f>
        <v>184.44444444444446</v>
      </c>
      <c r="V66" s="235">
        <f>('2.FoodPricesAndComposition'!Z66/'2.FoodPricesAndComposition'!H66)*100</f>
        <v>0</v>
      </c>
      <c r="W66" s="235">
        <f>('2.FoodPricesAndComposition'!AA66/'2.FoodPricesAndComposition'!H66)*100</f>
        <v>0.17777777777777778</v>
      </c>
      <c r="X66" s="235">
        <f>('2.FoodPricesAndComposition'!AB66/'2.FoodPricesAndComposition'!H66)*100</f>
        <v>86.666666666666671</v>
      </c>
      <c r="Y66" s="235">
        <f>('2.FoodPricesAndComposition'!AC66/'2.FoodPricesAndComposition'!H66)*100</f>
        <v>308.88888888888891</v>
      </c>
      <c r="Z66" s="235">
        <f>('2.FoodPricesAndComposition'!AD66/'2.FoodPricesAndComposition'!H66)*100</f>
        <v>0</v>
      </c>
      <c r="AA66" s="16">
        <f>'2.FoodPricesAndComposition'!AE66</f>
        <v>2257046</v>
      </c>
    </row>
    <row r="67" spans="1:27" x14ac:dyDescent="0.25">
      <c r="A67" s="111" t="str">
        <f>'2.FoodPricesAndComposition'!A67</f>
        <v>Soy milk, Nature's Promise brand</v>
      </c>
      <c r="B67" s="151">
        <f>('2.FoodPricesAndComposition'!F67/'2.FoodPricesAndComposition'!H67)*100</f>
        <v>0.41111111111111115</v>
      </c>
      <c r="C67" s="119"/>
      <c r="D67" s="230">
        <v>100</v>
      </c>
      <c r="E67" s="235">
        <f>('2.FoodPricesAndComposition'!I67/'2.FoodPricesAndComposition'!H67)*100</f>
        <v>6.7777777777777768</v>
      </c>
      <c r="F67" s="235">
        <f>('2.FoodPricesAndComposition'!J67/'2.FoodPricesAndComposition'!H67)*100</f>
        <v>4.7777777777777777</v>
      </c>
      <c r="G67" s="235">
        <f>('2.FoodPricesAndComposition'!K67/'2.FoodPricesAndComposition'!H67)*100</f>
        <v>7.322222222222222</v>
      </c>
      <c r="H67" s="235">
        <f>('2.FoodPricesAndComposition'!L67/'2.FoodPricesAndComposition'!H67)*100</f>
        <v>216.66666666666666</v>
      </c>
      <c r="I67" s="235">
        <f>('2.FoodPricesAndComposition'!M67/'2.FoodPricesAndComposition'!H67)*100</f>
        <v>0</v>
      </c>
      <c r="J67" s="235">
        <f>('2.FoodPricesAndComposition'!N67/'2.FoodPricesAndComposition'!H67)*100</f>
        <v>8.7777777777777774E-2</v>
      </c>
      <c r="K67" s="235">
        <f>('2.FoodPricesAndComposition'!O67/'2.FoodPricesAndComposition'!H67)*100</f>
        <v>0</v>
      </c>
      <c r="L67" s="235">
        <f>('2.FoodPricesAndComposition'!P67/'2.FoodPricesAndComposition'!H67)*100</f>
        <v>0.10777777777777778</v>
      </c>
      <c r="M67" s="235">
        <f>('2.FoodPricesAndComposition'!Q67/'2.FoodPricesAndComposition'!H67)*100</f>
        <v>0.80777777777777771</v>
      </c>
      <c r="N67" s="235">
        <f>('2.FoodPricesAndComposition'!R67/'2.FoodPricesAndComposition'!H67)*100</f>
        <v>3.2444444444444445</v>
      </c>
      <c r="O67" s="235">
        <f>('2.FoodPricesAndComposition'!S67/'2.FoodPricesAndComposition'!H67)*100</f>
        <v>39</v>
      </c>
      <c r="P67" s="235">
        <f>('2.FoodPricesAndComposition'!T67/'2.FoodPricesAndComposition'!H67)*100</f>
        <v>0.32444444444444442</v>
      </c>
      <c r="Q67" s="235">
        <f>('2.FoodPricesAndComposition'!U67/'2.FoodPricesAndComposition'!H67)*100</f>
        <v>377.77777777777777</v>
      </c>
      <c r="R67" s="235">
        <f>('2.FoodPricesAndComposition'!V67/'2.FoodPricesAndComposition'!H67)*100</f>
        <v>0.23444444444444446</v>
      </c>
      <c r="S67" s="235">
        <f>('2.FoodPricesAndComposition'!W67/'2.FoodPricesAndComposition'!H67)*100</f>
        <v>0.90000000000000013</v>
      </c>
      <c r="T67" s="235">
        <f>('2.FoodPricesAndComposition'!X67/'2.FoodPricesAndComposition'!H67)*100</f>
        <v>42.222222222222221</v>
      </c>
      <c r="U67" s="235">
        <f>('2.FoodPricesAndComposition'!Y67/'2.FoodPricesAndComposition'!H67)*100</f>
        <v>112.22222222222223</v>
      </c>
      <c r="V67" s="235">
        <f>('2.FoodPricesAndComposition'!Z67/'2.FoodPricesAndComposition'!H67)*100</f>
        <v>0</v>
      </c>
      <c r="W67" s="235">
        <f>('2.FoodPricesAndComposition'!AA67/'2.FoodPricesAndComposition'!H67)*100</f>
        <v>0.6333333333333333</v>
      </c>
      <c r="X67" s="235">
        <f>('2.FoodPricesAndComposition'!AB67/'2.FoodPricesAndComposition'!H67)*100</f>
        <v>95.555555555555557</v>
      </c>
      <c r="Y67" s="235">
        <f>('2.FoodPricesAndComposition'!AC67/'2.FoodPricesAndComposition'!H67)*100</f>
        <v>287.77777777777777</v>
      </c>
      <c r="Z67" s="235">
        <f>('2.FoodPricesAndComposition'!AD67/'2.FoodPricesAndComposition'!H67)*100</f>
        <v>0</v>
      </c>
      <c r="AA67" s="16">
        <f>'2.FoodPricesAndComposition'!AE67</f>
        <v>2257044</v>
      </c>
    </row>
    <row r="68" spans="1:27" x14ac:dyDescent="0.25">
      <c r="A68" s="111" t="str">
        <f>'2.FoodPricesAndComposition'!A68</f>
        <v xml:space="preserve">Orange Juice, 100% Pure Not From Concentrate, Stop &amp; Shop </v>
      </c>
      <c r="B68" s="151">
        <f>('2.FoodPricesAndComposition'!F68/'2.FoodPricesAndComposition'!H68)*100</f>
        <v>0.45454545454545453</v>
      </c>
      <c r="C68" s="136"/>
      <c r="D68" s="230">
        <v>100</v>
      </c>
      <c r="E68" s="235">
        <f>('2.FoodPricesAndComposition'!I68/'2.FoodPricesAndComposition'!H68)*100</f>
        <v>1.5545454545454545</v>
      </c>
      <c r="F68" s="235">
        <f>('2.FoodPricesAndComposition'!J68/'2.FoodPricesAndComposition'!H68)*100</f>
        <v>0.44545454545454544</v>
      </c>
      <c r="G68" s="235">
        <f>('2.FoodPricesAndComposition'!K68/'2.FoodPricesAndComposition'!H68)*100</f>
        <v>23.109090909090909</v>
      </c>
      <c r="H68" s="235">
        <f>('2.FoodPricesAndComposition'!L68/'2.FoodPricesAndComposition'!H68)*100</f>
        <v>21.818181818181817</v>
      </c>
      <c r="I68" s="235">
        <f>('2.FoodPricesAndComposition'!M68/'2.FoodPricesAndComposition'!H68)*100</f>
        <v>111.10909090909091</v>
      </c>
      <c r="J68" s="235">
        <f>('2.FoodPricesAndComposition'!N68/'2.FoodPricesAndComposition'!H68)*100</f>
        <v>8.9090909090909096E-2</v>
      </c>
      <c r="K68" s="235">
        <f>('2.FoodPricesAndComposition'!O68/'2.FoodPricesAndComposition'!H68)*100</f>
        <v>9.0909090909090912E-2</v>
      </c>
      <c r="L68" s="235">
        <f>('2.FoodPricesAndComposition'!P68/'2.FoodPricesAndComposition'!H68)*100</f>
        <v>0.2</v>
      </c>
      <c r="M68" s="235">
        <f>('2.FoodPricesAndComposition'!Q68/'2.FoodPricesAndComposition'!H68)*100</f>
        <v>6.6363636363636361E-2</v>
      </c>
      <c r="N68" s="235">
        <f>('2.FoodPricesAndComposition'!R68/'2.FoodPricesAndComposition'!H68)*100</f>
        <v>0</v>
      </c>
      <c r="O68" s="235">
        <f>('2.FoodPricesAndComposition'!S68/'2.FoodPricesAndComposition'!H68)*100</f>
        <v>66.63636363636364</v>
      </c>
      <c r="P68" s="235">
        <f>('2.FoodPricesAndComposition'!T68/'2.FoodPricesAndComposition'!H68)*100</f>
        <v>0.88909090909090904</v>
      </c>
      <c r="Q68" s="235">
        <f>('2.FoodPricesAndComposition'!U68/'2.FoodPricesAndComposition'!H68)*100</f>
        <v>24.545454545454547</v>
      </c>
      <c r="R68" s="235">
        <f>('2.FoodPricesAndComposition'!V68/'2.FoodPricesAndComposition'!H68)*100</f>
        <v>9.8181818181818176E-2</v>
      </c>
      <c r="S68" s="235">
        <f>('2.FoodPricesAndComposition'!W68/'2.FoodPricesAndComposition'!H68)*100</f>
        <v>0.44545454545454544</v>
      </c>
      <c r="T68" s="235">
        <f>('2.FoodPricesAndComposition'!X68/'2.FoodPricesAndComposition'!H68)*100</f>
        <v>24.545454545454547</v>
      </c>
      <c r="U68" s="235">
        <f>('2.FoodPricesAndComposition'!Y68/'2.FoodPricesAndComposition'!H68)*100</f>
        <v>38.181818181818187</v>
      </c>
      <c r="V68" s="235">
        <f>('2.FoodPricesAndComposition'!Z68/'2.FoodPricesAndComposition'!H68)*100</f>
        <v>0.2181818181818182</v>
      </c>
      <c r="W68" s="235">
        <f>('2.FoodPricesAndComposition'!AA68/'2.FoodPricesAndComposition'!H68)*100</f>
        <v>0.1090909090909091</v>
      </c>
      <c r="X68" s="235">
        <f>('2.FoodPricesAndComposition'!AB68/'2.FoodPricesAndComposition'!H68)*100</f>
        <v>1.8181818181818181</v>
      </c>
      <c r="Y68" s="236">
        <f>('2.FoodPricesAndComposition'!AC68/'2.FoodPricesAndComposition'!H68)*100</f>
        <v>444.5454545454545</v>
      </c>
      <c r="Z68" s="236">
        <f>('2.FoodPricesAndComposition'!AD68/'2.FoodPricesAndComposition'!H68)*100</f>
        <v>0.44545454545454544</v>
      </c>
      <c r="AA68" s="92">
        <f>'2.FoodPricesAndComposition'!AE68</f>
        <v>169098</v>
      </c>
    </row>
    <row r="69" spans="1:27" ht="41.1" customHeight="1" x14ac:dyDescent="0.25">
      <c r="A69" s="283" t="s">
        <v>716</v>
      </c>
      <c r="B69" s="283"/>
      <c r="C69" s="283"/>
      <c r="D69" s="283"/>
      <c r="E69" s="283"/>
      <c r="F69" s="283"/>
      <c r="G69" s="283"/>
      <c r="H69" s="283"/>
      <c r="I69" s="283"/>
      <c r="J69" s="283"/>
      <c r="K69" s="283"/>
      <c r="L69" s="283"/>
      <c r="M69" s="283"/>
      <c r="N69" s="283"/>
      <c r="O69" s="283"/>
      <c r="P69" s="283"/>
      <c r="Q69" s="283"/>
      <c r="R69" s="283"/>
      <c r="S69" s="283"/>
      <c r="T69" s="283"/>
      <c r="U69" s="283"/>
      <c r="V69" s="283"/>
      <c r="W69" s="283"/>
      <c r="X69" s="283"/>
      <c r="Y69" s="16"/>
      <c r="Z69" s="16"/>
      <c r="AA69" s="16"/>
    </row>
  </sheetData>
  <sheetProtection sheet="1" objects="1" scenarios="1"/>
  <mergeCells count="4">
    <mergeCell ref="A2:A3"/>
    <mergeCell ref="D2:X2"/>
    <mergeCell ref="A69:X69"/>
    <mergeCell ref="A1:E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8003B-49CA-E641-8DA6-EBDE1F7BE119}">
  <sheetPr>
    <tabColor rgb="FFCC99FF"/>
  </sheetPr>
  <dimension ref="A1:K53"/>
  <sheetViews>
    <sheetView zoomScale="90" zoomScaleNormal="90" workbookViewId="0">
      <selection activeCell="K1" sqref="K1"/>
    </sheetView>
  </sheetViews>
  <sheetFormatPr defaultColWidth="11" defaultRowHeight="15.75" x14ac:dyDescent="0.25"/>
  <cols>
    <col min="1" max="1" width="6.125" customWidth="1"/>
    <col min="2" max="2" width="51.625" customWidth="1"/>
    <col min="3" max="3" width="17.625" customWidth="1"/>
    <col min="4" max="4" width="17.125" customWidth="1"/>
    <col min="5" max="5" width="17.625" customWidth="1"/>
    <col min="6" max="6" width="17.5" customWidth="1"/>
    <col min="7" max="9" width="12.875" customWidth="1"/>
    <col min="10" max="10" width="12.125" customWidth="1"/>
  </cols>
  <sheetData>
    <row r="1" spans="1:11" x14ac:dyDescent="0.25">
      <c r="A1" s="315" t="s">
        <v>632</v>
      </c>
      <c r="B1" s="315"/>
      <c r="C1" s="315"/>
      <c r="D1" s="315"/>
      <c r="E1" s="315"/>
      <c r="F1" s="315"/>
      <c r="G1" s="315"/>
      <c r="H1" s="315"/>
      <c r="I1" s="315"/>
      <c r="J1" s="315"/>
    </row>
    <row r="2" spans="1:11" ht="31.5" x14ac:dyDescent="0.25">
      <c r="A2" s="311" t="s">
        <v>626</v>
      </c>
      <c r="B2" s="311"/>
      <c r="C2" s="255" t="s">
        <v>633</v>
      </c>
      <c r="D2" s="281" t="s">
        <v>627</v>
      </c>
      <c r="E2" s="281"/>
      <c r="F2" s="248"/>
      <c r="G2" s="249" t="s">
        <v>629</v>
      </c>
      <c r="H2" s="249" t="s">
        <v>628</v>
      </c>
      <c r="I2" s="249" t="s">
        <v>630</v>
      </c>
      <c r="J2" s="249" t="s">
        <v>641</v>
      </c>
    </row>
    <row r="3" spans="1:11" x14ac:dyDescent="0.25">
      <c r="A3" s="316" t="s">
        <v>478</v>
      </c>
      <c r="B3" s="316"/>
      <c r="C3" s="316">
        <v>2</v>
      </c>
      <c r="D3" s="317" t="s">
        <v>687</v>
      </c>
      <c r="E3" s="317"/>
      <c r="F3" s="317"/>
      <c r="G3">
        <v>580</v>
      </c>
      <c r="H3" s="74">
        <f>(G3/'2.FoodPricesAndComposition'!H29)*'2.FoodPricesAndComposition'!E29</f>
        <v>160.81818181818181</v>
      </c>
      <c r="I3" s="74">
        <f>G3/'2.FoodPricesAndComposition'!H29</f>
        <v>1.3181818181818181</v>
      </c>
      <c r="J3" s="77">
        <f>('12.PricePer100kcal'!B29/100)*'13.HDB&amp;ThriftyFoodPlan'!G3</f>
        <v>0.435</v>
      </c>
      <c r="K3" s="77"/>
    </row>
    <row r="4" spans="1:11" x14ac:dyDescent="0.25">
      <c r="A4" s="309"/>
      <c r="B4" s="309"/>
      <c r="C4" s="309"/>
      <c r="D4" s="310" t="s">
        <v>619</v>
      </c>
      <c r="E4" s="310"/>
      <c r="F4" s="310"/>
      <c r="G4">
        <v>580</v>
      </c>
      <c r="H4" s="74">
        <f>(G4/'2.FoodPricesAndComposition'!H38)*'2.FoodPricesAndComposition'!E38</f>
        <v>159.5</v>
      </c>
      <c r="I4" s="74">
        <f>G4/'2.FoodPricesAndComposition'!H38</f>
        <v>3.625</v>
      </c>
      <c r="J4" s="77">
        <f>('12.PricePer100kcal'!B38/100)*'13.HDB&amp;ThriftyFoodPlan'!G4</f>
        <v>0.54374999999999996</v>
      </c>
    </row>
    <row r="5" spans="1:11" x14ac:dyDescent="0.25">
      <c r="A5" s="309" t="s">
        <v>706</v>
      </c>
      <c r="B5" s="309"/>
      <c r="C5" s="259">
        <v>1</v>
      </c>
      <c r="D5" s="310" t="s">
        <v>558</v>
      </c>
      <c r="E5" s="310"/>
      <c r="F5" s="310"/>
      <c r="G5">
        <v>300</v>
      </c>
      <c r="H5" s="74">
        <f>(G5/'2.FoodPricesAndComposition'!H47)*'2.FoodPricesAndComposition'!E47</f>
        <v>50.526315789473685</v>
      </c>
      <c r="I5" s="74">
        <f>G5/'2.FoodPricesAndComposition'!H47</f>
        <v>1.5789473684210527</v>
      </c>
      <c r="J5" s="77">
        <f>('12.PricePer100kcal'!B47/100)*'13.HDB&amp;ThriftyFoodPlan'!G5</f>
        <v>0.28421052631578941</v>
      </c>
    </row>
    <row r="6" spans="1:11" x14ac:dyDescent="0.25">
      <c r="A6" s="309" t="s">
        <v>631</v>
      </c>
      <c r="B6" s="309"/>
      <c r="C6" s="309">
        <v>3</v>
      </c>
      <c r="D6" s="310" t="s">
        <v>92</v>
      </c>
      <c r="E6" s="310"/>
      <c r="F6" s="310"/>
      <c r="G6" s="250">
        <v>36.659999999999997</v>
      </c>
      <c r="H6" s="74">
        <f>(G6/'2.FoodPricesAndComposition'!H12)*'2.FoodPricesAndComposition'!E12</f>
        <v>88.537358490566035</v>
      </c>
      <c r="I6" s="74">
        <f>G6/'2.FoodPricesAndComposition'!H12</f>
        <v>0.69169811320754715</v>
      </c>
      <c r="J6" s="77">
        <f>('12.PricePer100kcal'!B12/100)*'13.HDB&amp;ThriftyFoodPlan'!G6</f>
        <v>0.22134339622641505</v>
      </c>
    </row>
    <row r="7" spans="1:11" x14ac:dyDescent="0.25">
      <c r="A7" s="309"/>
      <c r="B7" s="309"/>
      <c r="C7" s="309"/>
      <c r="D7" s="310" t="s">
        <v>552</v>
      </c>
      <c r="E7" s="310"/>
      <c r="F7" s="310"/>
      <c r="G7" s="250">
        <v>36.659999999999997</v>
      </c>
      <c r="H7" s="74">
        <f>(G7/'2.FoodPricesAndComposition'!H15)*'2.FoodPricesAndComposition'!E15</f>
        <v>60.098360655737707</v>
      </c>
      <c r="I7" s="74">
        <f>G7/'2.FoodPricesAndComposition'!H15</f>
        <v>0.60098360655737704</v>
      </c>
      <c r="J7" s="77">
        <f>('12.PricePer100kcal'!B15/100)*'13.HDB&amp;ThriftyFoodPlan'!G7</f>
        <v>0.22236393442622948</v>
      </c>
    </row>
    <row r="8" spans="1:11" x14ac:dyDescent="0.25">
      <c r="A8" s="309"/>
      <c r="B8" s="309"/>
      <c r="C8" s="309"/>
      <c r="D8" s="310" t="s">
        <v>684</v>
      </c>
      <c r="E8" s="310"/>
      <c r="F8" s="310"/>
      <c r="G8" s="250">
        <v>36.659999999999997</v>
      </c>
      <c r="H8" s="74">
        <f>(G8/'2.FoodPricesAndComposition'!H10)*'2.FoodPricesAndComposition'!E10</f>
        <v>81.466666666666654</v>
      </c>
      <c r="I8" s="74">
        <f>G8/'2.FoodPricesAndComposition'!H10</f>
        <v>0.58190476190476181</v>
      </c>
      <c r="J8" s="77">
        <f>('12.PricePer100kcal'!B10/100)*'13.HDB&amp;ThriftyFoodPlan'!G8</f>
        <v>0.29677142857142852</v>
      </c>
    </row>
    <row r="9" spans="1:11" x14ac:dyDescent="0.25">
      <c r="A9" s="309" t="s">
        <v>666</v>
      </c>
      <c r="B9" s="309"/>
      <c r="C9" s="309">
        <v>2</v>
      </c>
      <c r="D9" s="310" t="s">
        <v>563</v>
      </c>
      <c r="E9" s="310"/>
      <c r="F9" s="310"/>
      <c r="G9">
        <v>150</v>
      </c>
      <c r="H9" s="74">
        <f>(G9/'2.FoodPricesAndComposition'!H64)*'2.FoodPricesAndComposition'!E64</f>
        <v>246</v>
      </c>
      <c r="I9" s="74">
        <f>G9/'2.FoodPricesAndComposition'!H64</f>
        <v>1</v>
      </c>
      <c r="J9" s="77">
        <f>('12.PricePer100kcal'!B64/100)*'13.HDB&amp;ThriftyFoodPlan'!G9</f>
        <v>0.3</v>
      </c>
    </row>
    <row r="10" spans="1:11" x14ac:dyDescent="0.25">
      <c r="A10" s="309"/>
      <c r="B10" s="309"/>
      <c r="C10" s="309"/>
      <c r="D10" s="310" t="s">
        <v>682</v>
      </c>
      <c r="E10" s="310"/>
      <c r="F10" s="310"/>
      <c r="G10">
        <v>150</v>
      </c>
      <c r="H10" s="74">
        <f>(G10/'2.FoodPricesAndComposition'!H52)*'2.FoodPricesAndComposition'!E52</f>
        <v>36.818181818181813</v>
      </c>
      <c r="I10" s="74">
        <f>G10/'2.FoodPricesAndComposition'!H52</f>
        <v>1.3636363636363635</v>
      </c>
      <c r="J10" s="77">
        <f>('12.PricePer100kcal'!B52/100)*'13.HDB&amp;ThriftyFoodPlan'!G10</f>
        <v>0.42272727272727273</v>
      </c>
    </row>
    <row r="11" spans="1:11" x14ac:dyDescent="0.25">
      <c r="A11" s="309" t="s">
        <v>667</v>
      </c>
      <c r="B11" s="309"/>
      <c r="C11" s="309">
        <v>2</v>
      </c>
      <c r="D11" s="310" t="s">
        <v>548</v>
      </c>
      <c r="E11" s="310"/>
      <c r="F11" s="310"/>
      <c r="G11">
        <v>80</v>
      </c>
      <c r="H11" s="74">
        <f>(G11/'2.FoodPricesAndComposition'!H6)*'2.FoodPricesAndComposition'!E6</f>
        <v>89.904761904761898</v>
      </c>
      <c r="I11" s="74">
        <f>G11/'2.FoodPricesAndComposition'!H6</f>
        <v>0.76190476190476186</v>
      </c>
      <c r="J11" s="77">
        <f>('12.PricePer100kcal'!B6/100)*'13.HDB&amp;ThriftyFoodPlan'!G11</f>
        <v>0.27428571428571424</v>
      </c>
    </row>
    <row r="12" spans="1:11" x14ac:dyDescent="0.25">
      <c r="A12" s="309"/>
      <c r="B12" s="309"/>
      <c r="C12" s="309"/>
      <c r="D12" s="310" t="s">
        <v>692</v>
      </c>
      <c r="E12" s="310"/>
      <c r="F12" s="310"/>
      <c r="G12">
        <v>80</v>
      </c>
      <c r="H12" s="74">
        <f>(G12/'2.FoodPricesAndComposition'!H5)*'2.FoodPricesAndComposition'!E5</f>
        <v>139.55555555555554</v>
      </c>
      <c r="I12" s="74">
        <f>G12/'2.FoodPricesAndComposition'!H5</f>
        <v>0.88888888888888884</v>
      </c>
      <c r="J12" s="77">
        <f>('12.PricePer100kcal'!B5/100)*'13.HDB&amp;ThriftyFoodPlan'!G12</f>
        <v>0.76444444444444437</v>
      </c>
    </row>
    <row r="13" spans="1:11" x14ac:dyDescent="0.25">
      <c r="A13" s="309" t="s">
        <v>668</v>
      </c>
      <c r="B13" s="309"/>
      <c r="C13" s="259">
        <v>1</v>
      </c>
      <c r="D13" s="310" t="s">
        <v>612</v>
      </c>
      <c r="E13" s="310"/>
      <c r="F13" s="310"/>
      <c r="G13">
        <v>300</v>
      </c>
      <c r="H13" s="74">
        <f>(G13/'2.FoodPricesAndComposition'!H50)*'2.FoodPricesAndComposition'!E50</f>
        <v>35</v>
      </c>
      <c r="I13" s="74">
        <f>G13/'2.FoodPricesAndComposition'!H50</f>
        <v>2.5</v>
      </c>
      <c r="J13" s="77">
        <f>('12.PricePer100kcal'!B50/100)*'13.HDB&amp;ThriftyFoodPlan'!G13</f>
        <v>0.125</v>
      </c>
    </row>
    <row r="14" spans="1:11" x14ac:dyDescent="0.25">
      <c r="A14" s="313" t="s">
        <v>139</v>
      </c>
      <c r="B14" s="313"/>
      <c r="C14" s="251">
        <f>SUM(C3:C13)</f>
        <v>11</v>
      </c>
      <c r="D14" s="311"/>
      <c r="E14" s="311"/>
      <c r="F14" s="311"/>
      <c r="G14" s="252">
        <f>SUM(G3:G13)</f>
        <v>2329.9800000000005</v>
      </c>
      <c r="H14" s="254">
        <f>SUM(H3:H13)</f>
        <v>1148.225382699125</v>
      </c>
      <c r="I14" s="254">
        <f>SUM(I3:I13)</f>
        <v>14.911145682702571</v>
      </c>
      <c r="J14" s="253">
        <f>SUM(J3:J13)</f>
        <v>3.8898967169972942</v>
      </c>
    </row>
    <row r="15" spans="1:11" ht="48" customHeight="1" x14ac:dyDescent="0.25">
      <c r="A15" s="318" t="s">
        <v>755</v>
      </c>
      <c r="B15" s="318"/>
      <c r="C15" s="318"/>
      <c r="D15" s="318"/>
      <c r="E15" s="318"/>
      <c r="F15" s="318"/>
      <c r="G15" s="318"/>
      <c r="H15" s="318"/>
      <c r="I15" s="318"/>
      <c r="J15" s="318"/>
    </row>
    <row r="18" spans="1:7" x14ac:dyDescent="0.25">
      <c r="A18" s="315" t="s">
        <v>671</v>
      </c>
      <c r="B18" s="315"/>
      <c r="C18" s="315"/>
      <c r="D18" s="315"/>
      <c r="E18" s="315"/>
      <c r="F18" s="315"/>
    </row>
    <row r="19" spans="1:7" x14ac:dyDescent="0.25">
      <c r="A19" s="63"/>
      <c r="B19" s="63"/>
      <c r="C19" s="277" t="s">
        <v>465</v>
      </c>
      <c r="D19" s="277"/>
      <c r="E19" s="277" t="s">
        <v>466</v>
      </c>
      <c r="F19" s="277"/>
      <c r="G19" s="247"/>
    </row>
    <row r="20" spans="1:7" x14ac:dyDescent="0.25">
      <c r="A20" s="152" t="s">
        <v>634</v>
      </c>
      <c r="B20" s="152"/>
      <c r="C20" s="152" t="s">
        <v>640</v>
      </c>
      <c r="D20" s="152" t="s">
        <v>641</v>
      </c>
      <c r="E20" s="152" t="s">
        <v>640</v>
      </c>
      <c r="F20" s="152" t="s">
        <v>641</v>
      </c>
    </row>
    <row r="21" spans="1:7" x14ac:dyDescent="0.25">
      <c r="A21" s="314" t="s">
        <v>631</v>
      </c>
      <c r="B21" s="314"/>
      <c r="C21" s="261">
        <f>(8.35/7)*454</f>
        <v>541.55714285714282</v>
      </c>
      <c r="D21" s="260">
        <f>10.52/7</f>
        <v>1.5028571428571429</v>
      </c>
      <c r="E21" s="261">
        <f>(11.73/7)*454</f>
        <v>760.77428571428572</v>
      </c>
      <c r="F21" s="260">
        <f>14.62/7</f>
        <v>2.0885714285714285</v>
      </c>
    </row>
    <row r="22" spans="1:7" x14ac:dyDescent="0.25">
      <c r="B22" s="257" t="s">
        <v>642</v>
      </c>
      <c r="C22" s="74">
        <f>(0.82/7)*454</f>
        <v>53.182857142857138</v>
      </c>
      <c r="D22" s="78">
        <f>1.49/7</f>
        <v>0.21285714285714286</v>
      </c>
      <c r="E22" s="74">
        <f>(1/7)*454</f>
        <v>64.857142857142847</v>
      </c>
      <c r="F22" s="78">
        <f>1.83/7</f>
        <v>0.26142857142857145</v>
      </c>
    </row>
    <row r="23" spans="1:7" x14ac:dyDescent="0.25">
      <c r="B23" s="257" t="s">
        <v>643</v>
      </c>
      <c r="C23" s="74">
        <f>(1.91/7)*454</f>
        <v>123.87714285714286</v>
      </c>
      <c r="D23" s="78">
        <f>2.64/7</f>
        <v>0.37714285714285717</v>
      </c>
      <c r="E23" s="74">
        <f>(2.37/7)*454</f>
        <v>153.71142857142857</v>
      </c>
      <c r="F23" s="78">
        <f>3.3/7</f>
        <v>0.47142857142857142</v>
      </c>
    </row>
    <row r="24" spans="1:7" x14ac:dyDescent="0.25">
      <c r="B24" s="257" t="s">
        <v>644</v>
      </c>
      <c r="C24" s="74">
        <f>(1.44/7)*454</f>
        <v>93.394285714285715</v>
      </c>
      <c r="D24" s="78">
        <f>1.29/7</f>
        <v>0.1842857142857143</v>
      </c>
      <c r="E24" s="74">
        <f>(2.15/7)*454</f>
        <v>139.44285714285712</v>
      </c>
      <c r="F24" s="78">
        <f>1.91/7</f>
        <v>0.27285714285714285</v>
      </c>
    </row>
    <row r="25" spans="1:7" x14ac:dyDescent="0.25">
      <c r="B25" s="257" t="s">
        <v>645</v>
      </c>
      <c r="C25" s="74">
        <f>(2.48/7)*454</f>
        <v>160.84571428571428</v>
      </c>
      <c r="D25" s="78">
        <f>2.85/7</f>
        <v>0.40714285714285714</v>
      </c>
      <c r="E25" s="74">
        <f>(3.8/7)*454</f>
        <v>246.45714285714283</v>
      </c>
      <c r="F25" s="78">
        <f>4.39/7</f>
        <v>0.62714285714285711</v>
      </c>
    </row>
    <row r="26" spans="1:7" x14ac:dyDescent="0.25">
      <c r="B26" s="257" t="s">
        <v>646</v>
      </c>
      <c r="C26" s="74">
        <f>(1.7/7)*454</f>
        <v>110.25714285714285</v>
      </c>
      <c r="D26" s="78">
        <f>2.25/7</f>
        <v>0.32142857142857145</v>
      </c>
      <c r="E26" s="74">
        <f>(2.41/7)*454</f>
        <v>156.30571428571429</v>
      </c>
      <c r="F26" s="78">
        <f>3.19/7</f>
        <v>0.45571428571428568</v>
      </c>
    </row>
    <row r="27" spans="1:7" x14ac:dyDescent="0.25">
      <c r="A27" s="312" t="s">
        <v>635</v>
      </c>
      <c r="B27" s="312"/>
      <c r="C27" s="261">
        <f>(6.636/7)*454</f>
        <v>430.39200000000005</v>
      </c>
      <c r="D27" s="260">
        <f>6.72/7</f>
        <v>0.96</v>
      </c>
      <c r="E27" s="261">
        <f>(8.75/7)*454</f>
        <v>567.5</v>
      </c>
      <c r="F27" s="260">
        <f>8.26/7</f>
        <v>1.18</v>
      </c>
    </row>
    <row r="28" spans="1:7" x14ac:dyDescent="0.25">
      <c r="B28" s="257" t="s">
        <v>647</v>
      </c>
      <c r="C28" s="74">
        <f>(4.82/7)*454</f>
        <v>312.61142857142858</v>
      </c>
      <c r="D28" s="78">
        <f>5.26/7</f>
        <v>0.75142857142857145</v>
      </c>
      <c r="E28" s="74">
        <f>(4.16/7)*454</f>
        <v>269.80571428571432</v>
      </c>
      <c r="F28" s="78">
        <f>4.58/7</f>
        <v>0.65428571428571425</v>
      </c>
    </row>
    <row r="29" spans="1:7" x14ac:dyDescent="0.25">
      <c r="B29" s="257" t="s">
        <v>648</v>
      </c>
      <c r="C29" s="74">
        <f>(1.828/7)*454</f>
        <v>118.55885714285716</v>
      </c>
      <c r="D29" s="78">
        <f>1.46/7</f>
        <v>0.20857142857142857</v>
      </c>
      <c r="E29" s="74">
        <f>(4.59/7)*454</f>
        <v>297.69428571428568</v>
      </c>
      <c r="F29" s="78">
        <f>3.68/7</f>
        <v>0.52571428571428569</v>
      </c>
    </row>
    <row r="30" spans="1:7" x14ac:dyDescent="0.25">
      <c r="A30" s="312" t="s">
        <v>636</v>
      </c>
      <c r="B30" s="312"/>
      <c r="C30" s="261">
        <f>(3.14/7)*454</f>
        <v>203.65142857142857</v>
      </c>
      <c r="D30" s="260">
        <f>7.38/7</f>
        <v>1.0542857142857143</v>
      </c>
      <c r="E30" s="261">
        <f>(4.88/7)*454</f>
        <v>316.50285714285718</v>
      </c>
      <c r="F30" s="260">
        <f>10.16/7</f>
        <v>1.4514285714285715</v>
      </c>
    </row>
    <row r="31" spans="1:7" ht="17.100000000000001" customHeight="1" x14ac:dyDescent="0.25">
      <c r="B31" s="258" t="s">
        <v>649</v>
      </c>
      <c r="C31" s="74">
        <f>(1.53/7)*454</f>
        <v>99.23142857142858</v>
      </c>
      <c r="D31" s="78">
        <f>3.7/7</f>
        <v>0.52857142857142858</v>
      </c>
      <c r="E31" s="74">
        <f>(2.32/7)*454</f>
        <v>150.46857142857141</v>
      </c>
      <c r="F31" s="78">
        <f>5.59/7</f>
        <v>0.7985714285714286</v>
      </c>
    </row>
    <row r="32" spans="1:7" ht="17.100000000000001" customHeight="1" x14ac:dyDescent="0.25">
      <c r="B32" s="258" t="s">
        <v>650</v>
      </c>
      <c r="C32" s="74">
        <f>(0.22/7)*454</f>
        <v>14.268571428571429</v>
      </c>
      <c r="D32" s="78">
        <f>0.66/7</f>
        <v>9.4285714285714292E-2</v>
      </c>
      <c r="E32" s="74">
        <f>(0.3/7)*454</f>
        <v>19.457142857142859</v>
      </c>
      <c r="F32" s="78">
        <f>0.88/7</f>
        <v>0.12571428571428572</v>
      </c>
    </row>
    <row r="33" spans="1:6" ht="18" customHeight="1" x14ac:dyDescent="0.25">
      <c r="B33" s="258" t="s">
        <v>651</v>
      </c>
      <c r="C33" s="74">
        <f>(0.96/7)*454</f>
        <v>62.262857142857143</v>
      </c>
      <c r="D33" s="78">
        <f>1.49/7</f>
        <v>0.21285714285714286</v>
      </c>
      <c r="E33" s="74">
        <f>(2.17/7)*454</f>
        <v>140.74</v>
      </c>
      <c r="F33" s="78">
        <f>3.39/7</f>
        <v>0.48428571428571432</v>
      </c>
    </row>
    <row r="34" spans="1:6" ht="17.100000000000001" customHeight="1" x14ac:dyDescent="0.25">
      <c r="B34" s="258" t="s">
        <v>652</v>
      </c>
      <c r="C34" s="74">
        <f>(0.43/7)*454</f>
        <v>27.888571428571428</v>
      </c>
      <c r="D34" s="78">
        <f>1.54/7</f>
        <v>0.22</v>
      </c>
      <c r="E34" s="74">
        <f>(0.1/7)*454</f>
        <v>6.4857142857142867</v>
      </c>
      <c r="F34" s="78">
        <f>0.3/7</f>
        <v>4.2857142857142858E-2</v>
      </c>
    </row>
    <row r="35" spans="1:6" x14ac:dyDescent="0.25">
      <c r="A35" s="312" t="s">
        <v>637</v>
      </c>
      <c r="B35" s="312"/>
      <c r="C35" s="261">
        <f>(10.13/7)*454</f>
        <v>657.00285714285724</v>
      </c>
      <c r="D35" s="260">
        <f>7.59/7</f>
        <v>1.0842857142857143</v>
      </c>
      <c r="E35" s="261">
        <f>(11.12/7)*454</f>
        <v>721.21142857142854</v>
      </c>
      <c r="F35" s="260">
        <f>7.06/7</f>
        <v>1.0085714285714285</v>
      </c>
    </row>
    <row r="36" spans="1:6" ht="17.100000000000001" customHeight="1" x14ac:dyDescent="0.25">
      <c r="B36" s="258" t="s">
        <v>653</v>
      </c>
      <c r="C36" s="74">
        <f>(9.55/7)*454</f>
        <v>619.38571428571436</v>
      </c>
      <c r="D36" s="78">
        <f>5.62/7</f>
        <v>0.80285714285714282</v>
      </c>
      <c r="E36" s="74">
        <f>(5.71/7)*454</f>
        <v>370.33428571428573</v>
      </c>
      <c r="F36" s="78">
        <f>3.35/7</f>
        <v>0.47857142857142859</v>
      </c>
    </row>
    <row r="37" spans="1:6" x14ac:dyDescent="0.25">
      <c r="B37" s="258" t="s">
        <v>654</v>
      </c>
      <c r="C37" s="74">
        <f>(0.08/7)*454</f>
        <v>5.1885714285714286</v>
      </c>
      <c r="D37" s="78">
        <f>0.1/7</f>
        <v>1.4285714285714287E-2</v>
      </c>
      <c r="E37" s="74">
        <f>(5.39/7)*454</f>
        <v>349.58</v>
      </c>
      <c r="F37" s="78">
        <f>3.64/7</f>
        <v>0.52</v>
      </c>
    </row>
    <row r="38" spans="1:6" x14ac:dyDescent="0.25">
      <c r="B38" s="258" t="s">
        <v>655</v>
      </c>
      <c r="C38" s="74">
        <f>(0.49/7)*454</f>
        <v>31.779999999999998</v>
      </c>
      <c r="D38" s="78">
        <f>1.86/7</f>
        <v>0.26571428571428574</v>
      </c>
      <c r="E38" s="74">
        <f>(0.02/7)*454</f>
        <v>1.2971428571428572</v>
      </c>
      <c r="F38" s="78">
        <f>0.07/7</f>
        <v>0.01</v>
      </c>
    </row>
    <row r="39" spans="1:6" x14ac:dyDescent="0.25">
      <c r="A39" s="312" t="s">
        <v>638</v>
      </c>
      <c r="B39" s="312"/>
      <c r="C39" s="261">
        <f>(4.19/7)*454</f>
        <v>271.75142857142862</v>
      </c>
      <c r="D39" s="260">
        <f>12.03/7</f>
        <v>1.7185714285714284</v>
      </c>
      <c r="E39" s="261">
        <f>(4.94/7)*454</f>
        <v>320.39428571428573</v>
      </c>
      <c r="F39" s="260">
        <f>14.49/7</f>
        <v>2.0699999999999998</v>
      </c>
    </row>
    <row r="40" spans="1:6" x14ac:dyDescent="0.25">
      <c r="B40" s="258" t="s">
        <v>656</v>
      </c>
      <c r="C40" s="74">
        <f>(0.43/7)*454</f>
        <v>27.888571428571428</v>
      </c>
      <c r="D40" s="78">
        <f>1.79/7</f>
        <v>0.25571428571428573</v>
      </c>
      <c r="E40" s="74">
        <f>(0.76/7)*454</f>
        <v>49.291428571428568</v>
      </c>
      <c r="F40" s="78">
        <f>3.05/7</f>
        <v>0.43571428571428567</v>
      </c>
    </row>
    <row r="41" spans="1:6" x14ac:dyDescent="0.25">
      <c r="B41" s="258" t="s">
        <v>657</v>
      </c>
      <c r="C41" s="74">
        <f>(1.87/7)*454</f>
        <v>121.28285714285715</v>
      </c>
      <c r="D41" s="78">
        <f>4.71/7</f>
        <v>0.67285714285714282</v>
      </c>
      <c r="E41" s="74">
        <f>(1.87/7)*454</f>
        <v>121.28285714285715</v>
      </c>
      <c r="F41" s="78">
        <f>4.69/7</f>
        <v>0.67</v>
      </c>
    </row>
    <row r="42" spans="1:6" x14ac:dyDescent="0.25">
      <c r="B42" s="258" t="s">
        <v>564</v>
      </c>
      <c r="C42" s="74">
        <f>(0.58/7)*454</f>
        <v>37.617142857142852</v>
      </c>
      <c r="D42" s="78">
        <f>0.91/7</f>
        <v>0.13</v>
      </c>
      <c r="E42" s="74">
        <f>(0.72/7)*454</f>
        <v>46.697142857142858</v>
      </c>
      <c r="F42" s="78">
        <f>1.12/7</f>
        <v>0.16</v>
      </c>
    </row>
    <row r="43" spans="1:6" x14ac:dyDescent="0.25">
      <c r="B43" s="258" t="s">
        <v>658</v>
      </c>
      <c r="C43" s="74">
        <f>(0.73/7)*454</f>
        <v>47.345714285714287</v>
      </c>
      <c r="D43" s="78">
        <f>3.16/7</f>
        <v>0.45142857142857146</v>
      </c>
      <c r="E43" s="74">
        <f>(0.85/7)*454</f>
        <v>55.128571428571426</v>
      </c>
      <c r="F43" s="78">
        <f>3.69/7</f>
        <v>0.52714285714285714</v>
      </c>
    </row>
    <row r="44" spans="1:6" x14ac:dyDescent="0.25">
      <c r="B44" s="258" t="s">
        <v>659</v>
      </c>
      <c r="C44" s="74">
        <f>(0.57/7)*454</f>
        <v>36.968571428571423</v>
      </c>
      <c r="D44" s="78">
        <f>1.46/7</f>
        <v>0.20857142857142857</v>
      </c>
      <c r="E44" s="74">
        <f>(0.75/7)*454</f>
        <v>48.642857142857139</v>
      </c>
      <c r="F44" s="78">
        <f>1.93/7</f>
        <v>0.27571428571428569</v>
      </c>
    </row>
    <row r="45" spans="1:6" x14ac:dyDescent="0.25">
      <c r="A45" s="312" t="s">
        <v>639</v>
      </c>
      <c r="B45" s="312"/>
      <c r="C45" s="261">
        <f>(1.31/7)*454</f>
        <v>84.962857142857146</v>
      </c>
      <c r="D45" s="260">
        <f>3.61/7</f>
        <v>0.51571428571428568</v>
      </c>
      <c r="E45" s="261">
        <f>(3.32/7)*454</f>
        <v>215.32571428571427</v>
      </c>
      <c r="F45" s="260">
        <f>5.06/7</f>
        <v>0.72285714285714275</v>
      </c>
    </row>
    <row r="46" spans="1:6" ht="31.5" x14ac:dyDescent="0.25">
      <c r="B46" s="258" t="s">
        <v>660</v>
      </c>
      <c r="C46" s="74">
        <f>(0.38/7)*454</f>
        <v>24.645714285714284</v>
      </c>
      <c r="D46" s="78">
        <f>0.89/7</f>
        <v>0.12714285714285714</v>
      </c>
      <c r="E46" s="74">
        <f>(0.27/7)*454</f>
        <v>17.511428571428574</v>
      </c>
      <c r="F46" s="78">
        <f>0.61/7</f>
        <v>8.7142857142857147E-2</v>
      </c>
    </row>
    <row r="47" spans="1:6" x14ac:dyDescent="0.25">
      <c r="B47" s="258" t="s">
        <v>661</v>
      </c>
      <c r="C47" s="74">
        <f>(0.17/7)*454</f>
        <v>11.025714285714287</v>
      </c>
      <c r="D47" s="78">
        <f>0.87/7</f>
        <v>0.12428571428571429</v>
      </c>
      <c r="E47" s="74">
        <f>(1.46/7)*454</f>
        <v>94.691428571428574</v>
      </c>
      <c r="F47" s="78">
        <f>1.35/7</f>
        <v>0.19285714285714287</v>
      </c>
    </row>
    <row r="48" spans="1:6" x14ac:dyDescent="0.25">
      <c r="B48" s="258" t="s">
        <v>662</v>
      </c>
      <c r="C48" s="74">
        <f>(0.43/7)*454</f>
        <v>27.888571428571428</v>
      </c>
      <c r="D48" s="78">
        <f>1/7</f>
        <v>0.14285714285714285</v>
      </c>
      <c r="E48" s="74">
        <f>(0.64/7)*454</f>
        <v>41.508571428571429</v>
      </c>
      <c r="F48" s="78">
        <f>1.52/7</f>
        <v>0.21714285714285714</v>
      </c>
    </row>
    <row r="49" spans="1:7" x14ac:dyDescent="0.25">
      <c r="B49" s="258" t="s">
        <v>663</v>
      </c>
      <c r="C49" s="74">
        <f>(0.25/7)*454</f>
        <v>16.214285714285712</v>
      </c>
      <c r="D49" s="78">
        <f>0.32/7</f>
        <v>4.5714285714285714E-2</v>
      </c>
      <c r="E49" s="74">
        <f>(0.53/7)*454</f>
        <v>34.374285714285719</v>
      </c>
      <c r="F49" s="78">
        <f>0.78/7</f>
        <v>0.11142857142857143</v>
      </c>
    </row>
    <row r="50" spans="1:7" ht="31.5" x14ac:dyDescent="0.25">
      <c r="B50" s="258" t="s">
        <v>664</v>
      </c>
      <c r="C50" s="74">
        <f>(0.08/7)*454</f>
        <v>5.1885714285714286</v>
      </c>
      <c r="D50" s="78">
        <f>0.53/7</f>
        <v>7.571428571428572E-2</v>
      </c>
      <c r="E50" s="74">
        <f>(0.42/7)*454</f>
        <v>27.24</v>
      </c>
      <c r="F50" s="78">
        <f>0.8/7</f>
        <v>0.1142857142857143</v>
      </c>
    </row>
    <row r="51" spans="1:7" x14ac:dyDescent="0.25">
      <c r="A51" s="313" t="s">
        <v>665</v>
      </c>
      <c r="B51" s="313"/>
      <c r="C51" s="254">
        <f>C21+C27+C30+C35+C39+C45</f>
        <v>2189.3177142857144</v>
      </c>
      <c r="D51" s="256">
        <f>D21+D27+D30+D35+D39+D45</f>
        <v>6.8357142857142863</v>
      </c>
      <c r="E51" s="254">
        <f>E21+E27+E30+E35+E39+E45</f>
        <v>2901.7085714285713</v>
      </c>
      <c r="F51" s="256">
        <f>F21+F27+F35+F39+F45+F30</f>
        <v>8.5214285714285722</v>
      </c>
    </row>
    <row r="52" spans="1:7" ht="17.100000000000001" customHeight="1" x14ac:dyDescent="0.25">
      <c r="A52" s="307" t="s">
        <v>669</v>
      </c>
      <c r="B52" s="307"/>
      <c r="C52" s="307"/>
      <c r="D52" s="307"/>
      <c r="E52" s="307"/>
      <c r="F52" s="307"/>
      <c r="G52" s="308"/>
    </row>
    <row r="53" spans="1:7" ht="18" customHeight="1" x14ac:dyDescent="0.25">
      <c r="A53" s="308" t="s">
        <v>670</v>
      </c>
      <c r="B53" s="308"/>
      <c r="C53" s="308"/>
      <c r="D53" s="308"/>
      <c r="E53" s="308"/>
      <c r="F53" s="308"/>
      <c r="G53" s="308"/>
    </row>
  </sheetData>
  <sheetProtection sheet="1" objects="1" scenarios="1"/>
  <mergeCells count="39">
    <mergeCell ref="A27:B27"/>
    <mergeCell ref="A18:F18"/>
    <mergeCell ref="A15:J15"/>
    <mergeCell ref="A2:B2"/>
    <mergeCell ref="A5:B5"/>
    <mergeCell ref="D2:E2"/>
    <mergeCell ref="D12:F12"/>
    <mergeCell ref="C19:D19"/>
    <mergeCell ref="A1:J1"/>
    <mergeCell ref="A3:B4"/>
    <mergeCell ref="A6:B8"/>
    <mergeCell ref="A9:B10"/>
    <mergeCell ref="C3:C4"/>
    <mergeCell ref="C6:C8"/>
    <mergeCell ref="C9:C10"/>
    <mergeCell ref="D3:F3"/>
    <mergeCell ref="D4:F4"/>
    <mergeCell ref="D5:F5"/>
    <mergeCell ref="D6:F6"/>
    <mergeCell ref="D7:F7"/>
    <mergeCell ref="D8:F8"/>
    <mergeCell ref="D9:F9"/>
    <mergeCell ref="D10:F10"/>
    <mergeCell ref="A52:G52"/>
    <mergeCell ref="A53:G53"/>
    <mergeCell ref="E19:F19"/>
    <mergeCell ref="A11:B12"/>
    <mergeCell ref="C11:C12"/>
    <mergeCell ref="D13:F13"/>
    <mergeCell ref="D14:F14"/>
    <mergeCell ref="A30:B30"/>
    <mergeCell ref="A35:B35"/>
    <mergeCell ref="A39:B39"/>
    <mergeCell ref="A45:B45"/>
    <mergeCell ref="A51:B51"/>
    <mergeCell ref="A13:B13"/>
    <mergeCell ref="A14:B14"/>
    <mergeCell ref="D11:F11"/>
    <mergeCell ref="A21:B21"/>
  </mergeCells>
  <pageMargins left="0.7" right="0.7" top="0.75" bottom="0.75" header="0.3" footer="0.3"/>
  <ignoredErrors>
    <ignoredError sqref="D4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J130"/>
  <sheetViews>
    <sheetView showGridLines="0" topLeftCell="A105" workbookViewId="0">
      <selection activeCell="C121" sqref="C121"/>
    </sheetView>
  </sheetViews>
  <sheetFormatPr defaultColWidth="11" defaultRowHeight="15.75" outlineLevelRow="1" x14ac:dyDescent="0.25"/>
  <cols>
    <col min="1" max="1" width="2.375" customWidth="1"/>
    <col min="2" max="2" width="6.875" bestFit="1" customWidth="1"/>
    <col min="3" max="3" width="82.625" bestFit="1" customWidth="1"/>
    <col min="4" max="4" width="12.125" bestFit="1" customWidth="1"/>
    <col min="5" max="5" width="12.625" bestFit="1" customWidth="1"/>
    <col min="6" max="6" width="10" bestFit="1" customWidth="1"/>
    <col min="7" max="8" width="12.125" bestFit="1" customWidth="1"/>
  </cols>
  <sheetData>
    <row r="1" spans="1:8" x14ac:dyDescent="0.25">
      <c r="A1" s="63" t="s">
        <v>427</v>
      </c>
    </row>
    <row r="2" spans="1:8" x14ac:dyDescent="0.25">
      <c r="A2" s="63" t="s">
        <v>220</v>
      </c>
    </row>
    <row r="3" spans="1:8" x14ac:dyDescent="0.25">
      <c r="A3" s="63" t="s">
        <v>443</v>
      </c>
    </row>
    <row r="6" spans="1:8" ht="16.5" thickBot="1" x14ac:dyDescent="0.3">
      <c r="A6" t="s">
        <v>223</v>
      </c>
    </row>
    <row r="7" spans="1:8" x14ac:dyDescent="0.25">
      <c r="B7" s="70"/>
      <c r="C7" s="70"/>
      <c r="D7" s="70" t="s">
        <v>428</v>
      </c>
      <c r="E7" s="70" t="s">
        <v>430</v>
      </c>
      <c r="F7" s="70" t="s">
        <v>432</v>
      </c>
      <c r="G7" s="70" t="s">
        <v>434</v>
      </c>
      <c r="H7" s="70" t="s">
        <v>434</v>
      </c>
    </row>
    <row r="8" spans="1:8" ht="16.5" thickBot="1" x14ac:dyDescent="0.3">
      <c r="B8" s="71" t="s">
        <v>221</v>
      </c>
      <c r="C8" s="71" t="s">
        <v>222</v>
      </c>
      <c r="D8" s="71" t="s">
        <v>429</v>
      </c>
      <c r="E8" s="71" t="s">
        <v>431</v>
      </c>
      <c r="F8" s="71" t="s">
        <v>433</v>
      </c>
      <c r="G8" s="71" t="s">
        <v>435</v>
      </c>
      <c r="H8" s="71" t="s">
        <v>436</v>
      </c>
    </row>
    <row r="9" spans="1:8" x14ac:dyDescent="0.25">
      <c r="B9" s="68" t="s">
        <v>425</v>
      </c>
      <c r="C9" s="67"/>
      <c r="D9" s="67"/>
      <c r="E9" s="67"/>
      <c r="F9" s="67"/>
      <c r="G9" s="67"/>
      <c r="H9" s="67"/>
    </row>
    <row r="10" spans="1:8" outlineLevel="1" x14ac:dyDescent="0.25">
      <c r="B10" s="66" t="s">
        <v>225</v>
      </c>
      <c r="C10" s="66" t="s">
        <v>226</v>
      </c>
      <c r="D10" s="66">
        <v>0</v>
      </c>
      <c r="E10" s="66">
        <v>0.83856661921580056</v>
      </c>
      <c r="F10" s="66">
        <v>1.1189</v>
      </c>
      <c r="G10" s="66">
        <v>1E+30</v>
      </c>
      <c r="H10" s="66">
        <v>0.83856661921580056</v>
      </c>
    </row>
    <row r="11" spans="1:8" outlineLevel="1" x14ac:dyDescent="0.25">
      <c r="B11" s="66" t="s">
        <v>227</v>
      </c>
      <c r="C11" s="66" t="s">
        <v>228</v>
      </c>
      <c r="D11" s="66">
        <v>0</v>
      </c>
      <c r="E11" s="66">
        <v>0.39443303155424586</v>
      </c>
      <c r="F11" s="66">
        <v>0.54600000000000004</v>
      </c>
      <c r="G11" s="66">
        <v>1E+30</v>
      </c>
      <c r="H11" s="66">
        <v>0.39443303155424586</v>
      </c>
    </row>
    <row r="12" spans="1:8" outlineLevel="1" x14ac:dyDescent="0.25">
      <c r="B12" s="66" t="s">
        <v>229</v>
      </c>
      <c r="C12" s="66" t="s">
        <v>230</v>
      </c>
      <c r="D12" s="66">
        <v>0</v>
      </c>
      <c r="E12" s="66">
        <v>1.1838668903932594</v>
      </c>
      <c r="F12" s="66">
        <v>1.49</v>
      </c>
      <c r="G12" s="66">
        <v>1E+30</v>
      </c>
      <c r="H12" s="66">
        <v>1.1838668903932594</v>
      </c>
    </row>
    <row r="13" spans="1:8" outlineLevel="1" x14ac:dyDescent="0.25">
      <c r="B13" s="66" t="s">
        <v>231</v>
      </c>
      <c r="C13" s="66" t="s">
        <v>232</v>
      </c>
      <c r="D13" s="66">
        <v>0</v>
      </c>
      <c r="E13" s="66">
        <v>0.11741470392734241</v>
      </c>
      <c r="F13" s="66">
        <v>0.14970000000000017</v>
      </c>
      <c r="G13" s="66">
        <v>1E+30</v>
      </c>
      <c r="H13" s="66">
        <v>0.11741470392734241</v>
      </c>
    </row>
    <row r="14" spans="1:8" outlineLevel="1" x14ac:dyDescent="0.25">
      <c r="B14" s="66" t="s">
        <v>233</v>
      </c>
      <c r="C14" s="66" t="s">
        <v>234</v>
      </c>
      <c r="D14" s="66">
        <v>0</v>
      </c>
      <c r="E14" s="66">
        <v>5.7254040824212489E-2</v>
      </c>
      <c r="F14" s="66">
        <v>8.6699999999999999E-2</v>
      </c>
      <c r="G14" s="66">
        <v>1E+30</v>
      </c>
      <c r="H14" s="66">
        <v>5.7254040824212489E-2</v>
      </c>
    </row>
    <row r="15" spans="1:8" outlineLevel="1" x14ac:dyDescent="0.25">
      <c r="B15" s="66" t="s">
        <v>235</v>
      </c>
      <c r="C15" s="66" t="s">
        <v>236</v>
      </c>
      <c r="D15" s="66">
        <v>0</v>
      </c>
      <c r="E15" s="66">
        <v>0.985002876200743</v>
      </c>
      <c r="F15" s="66">
        <v>1.0777999999999999</v>
      </c>
      <c r="G15" s="66">
        <v>1E+30</v>
      </c>
      <c r="H15" s="66">
        <v>0.985002876200743</v>
      </c>
    </row>
    <row r="16" spans="1:8" outlineLevel="1" x14ac:dyDescent="0.25">
      <c r="B16" s="66" t="s">
        <v>237</v>
      </c>
      <c r="C16" s="66" t="s">
        <v>238</v>
      </c>
      <c r="D16" s="66">
        <v>0</v>
      </c>
      <c r="E16" s="66">
        <v>0.30739940011254363</v>
      </c>
      <c r="F16" s="66">
        <v>0.54</v>
      </c>
      <c r="G16" s="66">
        <v>1E+30</v>
      </c>
      <c r="H16" s="66">
        <v>0.30739940011254363</v>
      </c>
    </row>
    <row r="17" spans="2:8" outlineLevel="1" x14ac:dyDescent="0.25">
      <c r="B17" s="66" t="s">
        <v>239</v>
      </c>
      <c r="C17" s="66" t="s">
        <v>240</v>
      </c>
      <c r="D17" s="66">
        <v>0</v>
      </c>
      <c r="E17" s="66">
        <v>0.27768522788881322</v>
      </c>
      <c r="F17" s="66">
        <v>0.39799999999999969</v>
      </c>
      <c r="G17" s="66">
        <v>1E+30</v>
      </c>
      <c r="H17" s="66">
        <v>0.27768522788881322</v>
      </c>
    </row>
    <row r="18" spans="2:8" outlineLevel="1" x14ac:dyDescent="0.25">
      <c r="B18" s="66" t="s">
        <v>241</v>
      </c>
      <c r="C18" s="66" t="s">
        <v>242</v>
      </c>
      <c r="D18" s="66">
        <v>0</v>
      </c>
      <c r="E18" s="66">
        <v>0.94640983454219807</v>
      </c>
      <c r="F18" s="66">
        <v>1.1437799999999996</v>
      </c>
      <c r="G18" s="66">
        <v>1E+30</v>
      </c>
      <c r="H18" s="66">
        <v>0.94640983454219807</v>
      </c>
    </row>
    <row r="19" spans="2:8" outlineLevel="1" x14ac:dyDescent="0.25">
      <c r="B19" s="66" t="s">
        <v>243</v>
      </c>
      <c r="C19" s="66" t="s">
        <v>244</v>
      </c>
      <c r="D19" s="66">
        <v>1.3426752560005917</v>
      </c>
      <c r="E19" s="66">
        <v>0</v>
      </c>
      <c r="F19" s="66">
        <v>0.25760000000000005</v>
      </c>
      <c r="G19" s="66">
        <v>6.0874484071275249E-2</v>
      </c>
      <c r="H19" s="66">
        <v>5.3871780274592282</v>
      </c>
    </row>
    <row r="20" spans="2:8" outlineLevel="1" x14ac:dyDescent="0.25">
      <c r="B20" s="66" t="s">
        <v>245</v>
      </c>
      <c r="C20" s="66" t="s">
        <v>246</v>
      </c>
      <c r="D20" s="66">
        <v>0</v>
      </c>
      <c r="E20" s="66">
        <v>9.1931115931046178E-2</v>
      </c>
      <c r="F20" s="66">
        <v>0.20600000000000041</v>
      </c>
      <c r="G20" s="66">
        <v>1E+30</v>
      </c>
      <c r="H20" s="66">
        <v>9.1931115931046178E-2</v>
      </c>
    </row>
    <row r="21" spans="2:8" outlineLevel="1" x14ac:dyDescent="0.25">
      <c r="B21" s="66" t="s">
        <v>247</v>
      </c>
      <c r="C21" s="66" t="s">
        <v>248</v>
      </c>
      <c r="D21" s="66">
        <v>0</v>
      </c>
      <c r="E21" s="66">
        <v>6.8599937838740702E-2</v>
      </c>
      <c r="F21" s="66">
        <v>0.13676499999999958</v>
      </c>
      <c r="G21" s="66">
        <v>1E+30</v>
      </c>
      <c r="H21" s="66">
        <v>6.8599937838740702E-2</v>
      </c>
    </row>
    <row r="22" spans="2:8" outlineLevel="1" x14ac:dyDescent="0.25">
      <c r="B22" s="66" t="s">
        <v>249</v>
      </c>
      <c r="C22" s="66" t="s">
        <v>250</v>
      </c>
      <c r="D22" s="66">
        <v>0</v>
      </c>
      <c r="E22" s="66">
        <v>5.2282667297290655E-2</v>
      </c>
      <c r="F22" s="66">
        <v>0.15749999999999975</v>
      </c>
      <c r="G22" s="66">
        <v>1E+30</v>
      </c>
      <c r="H22" s="66">
        <v>5.2282667297290655E-2</v>
      </c>
    </row>
    <row r="23" spans="2:8" outlineLevel="1" x14ac:dyDescent="0.25">
      <c r="B23" s="66" t="s">
        <v>251</v>
      </c>
      <c r="C23" s="66" t="s">
        <v>252</v>
      </c>
      <c r="D23" s="66">
        <v>0</v>
      </c>
      <c r="E23" s="66">
        <v>8.2999192949741368E-2</v>
      </c>
      <c r="F23" s="66">
        <v>0.16708000000000034</v>
      </c>
      <c r="G23" s="66">
        <v>1E+30</v>
      </c>
      <c r="H23" s="66">
        <v>8.2999192949741368E-2</v>
      </c>
    </row>
    <row r="24" spans="2:8" outlineLevel="1" x14ac:dyDescent="0.25">
      <c r="B24" s="66" t="s">
        <v>253</v>
      </c>
      <c r="C24" s="66" t="s">
        <v>254</v>
      </c>
      <c r="D24" s="66">
        <v>0.63243812854355785</v>
      </c>
      <c r="E24" s="66">
        <v>0</v>
      </c>
      <c r="F24" s="66">
        <v>0.17060000000000031</v>
      </c>
      <c r="G24" s="66">
        <v>1.0911974361578165E-2</v>
      </c>
      <c r="H24" s="66">
        <v>1.6482593266369007E-2</v>
      </c>
    </row>
    <row r="25" spans="2:8" outlineLevel="1" x14ac:dyDescent="0.25">
      <c r="B25" s="66" t="s">
        <v>255</v>
      </c>
      <c r="C25" s="66" t="s">
        <v>256</v>
      </c>
      <c r="D25" s="66">
        <v>0</v>
      </c>
      <c r="E25" s="66">
        <v>1.213937613039014E-2</v>
      </c>
      <c r="F25" s="66">
        <v>0.15168900000000018</v>
      </c>
      <c r="G25" s="66">
        <v>1E+30</v>
      </c>
      <c r="H25" s="66">
        <v>1.213937613039014E-2</v>
      </c>
    </row>
    <row r="26" spans="2:8" outlineLevel="1" x14ac:dyDescent="0.25">
      <c r="B26" s="66" t="s">
        <v>257</v>
      </c>
      <c r="C26" s="66" t="s">
        <v>258</v>
      </c>
      <c r="D26" s="66">
        <v>0</v>
      </c>
      <c r="E26" s="66">
        <v>0.20537724412713396</v>
      </c>
      <c r="F26" s="66">
        <v>0.32220000000000049</v>
      </c>
      <c r="G26" s="66">
        <v>1E+30</v>
      </c>
      <c r="H26" s="66">
        <v>0.20537724412713396</v>
      </c>
    </row>
    <row r="27" spans="2:8" outlineLevel="1" x14ac:dyDescent="0.25">
      <c r="B27" s="66" t="s">
        <v>259</v>
      </c>
      <c r="C27" s="66" t="s">
        <v>260</v>
      </c>
      <c r="D27" s="66">
        <v>4.4997350258435276</v>
      </c>
      <c r="E27" s="66">
        <v>0</v>
      </c>
      <c r="F27" s="66">
        <v>0.18687000000000076</v>
      </c>
      <c r="G27" s="66">
        <v>1.2102279177821348E-2</v>
      </c>
      <c r="H27" s="66">
        <v>5.5654749659555178E-2</v>
      </c>
    </row>
    <row r="28" spans="2:8" outlineLevel="1" x14ac:dyDescent="0.25">
      <c r="B28" s="66" t="s">
        <v>261</v>
      </c>
      <c r="C28" s="66" t="s">
        <v>262</v>
      </c>
      <c r="D28" s="66">
        <v>0</v>
      </c>
      <c r="E28" s="66">
        <v>0.49410336201255184</v>
      </c>
      <c r="F28" s="66">
        <v>0.59999999999999964</v>
      </c>
      <c r="G28" s="66">
        <v>1E+30</v>
      </c>
      <c r="H28" s="66">
        <v>0.49410336201255184</v>
      </c>
    </row>
    <row r="29" spans="2:8" outlineLevel="1" x14ac:dyDescent="0.25">
      <c r="B29" s="66" t="s">
        <v>263</v>
      </c>
      <c r="C29" s="66" t="s">
        <v>264</v>
      </c>
      <c r="D29" s="66">
        <v>0</v>
      </c>
      <c r="E29" s="66">
        <v>0.48268692166310823</v>
      </c>
      <c r="F29" s="66">
        <v>0.78180000000000049</v>
      </c>
      <c r="G29" s="66">
        <v>1E+30</v>
      </c>
      <c r="H29" s="66">
        <v>0.48268692166310823</v>
      </c>
    </row>
    <row r="30" spans="2:8" outlineLevel="1" x14ac:dyDescent="0.25">
      <c r="B30" s="66" t="s">
        <v>265</v>
      </c>
      <c r="C30" s="66" t="s">
        <v>266</v>
      </c>
      <c r="D30" s="66">
        <v>1.8840523827427555</v>
      </c>
      <c r="E30" s="66">
        <v>0</v>
      </c>
      <c r="F30" s="66">
        <v>0.30400000000000027</v>
      </c>
      <c r="G30" s="66">
        <v>4.9524091444800349E-2</v>
      </c>
      <c r="H30" s="66">
        <v>7.2243306094374807E-2</v>
      </c>
    </row>
    <row r="31" spans="2:8" outlineLevel="1" x14ac:dyDescent="0.25">
      <c r="B31" s="66" t="s">
        <v>267</v>
      </c>
      <c r="C31" s="66" t="s">
        <v>268</v>
      </c>
      <c r="D31" s="66">
        <v>0</v>
      </c>
      <c r="E31" s="66">
        <v>0.10958345216962162</v>
      </c>
      <c r="F31" s="66">
        <v>0.31799999999999962</v>
      </c>
      <c r="G31" s="66">
        <v>1E+30</v>
      </c>
      <c r="H31" s="66">
        <v>0.10958345216962162</v>
      </c>
    </row>
    <row r="32" spans="2:8" outlineLevel="1" x14ac:dyDescent="0.25">
      <c r="B32" s="66" t="s">
        <v>269</v>
      </c>
      <c r="C32" s="66" t="s">
        <v>270</v>
      </c>
      <c r="D32" s="66">
        <v>0</v>
      </c>
      <c r="E32" s="66">
        <v>0.66409161169155739</v>
      </c>
      <c r="F32" s="66">
        <v>0.84999999999999964</v>
      </c>
      <c r="G32" s="66">
        <v>1E+30</v>
      </c>
      <c r="H32" s="66">
        <v>0.66409161169155739</v>
      </c>
    </row>
    <row r="33" spans="2:8" outlineLevel="1" x14ac:dyDescent="0.25">
      <c r="B33" s="66" t="s">
        <v>271</v>
      </c>
      <c r="C33" s="66" t="s">
        <v>272</v>
      </c>
      <c r="D33" s="66">
        <v>0</v>
      </c>
      <c r="E33" s="66">
        <v>0.1590689973702647</v>
      </c>
      <c r="F33" s="66">
        <v>0.32099999999999973</v>
      </c>
      <c r="G33" s="66">
        <v>1E+30</v>
      </c>
      <c r="H33" s="66">
        <v>0.1590689973702647</v>
      </c>
    </row>
    <row r="34" spans="2:8" outlineLevel="1" x14ac:dyDescent="0.25">
      <c r="B34" s="66" t="s">
        <v>273</v>
      </c>
      <c r="C34" s="66" t="s">
        <v>274</v>
      </c>
      <c r="D34" s="66">
        <v>0</v>
      </c>
      <c r="E34" s="66">
        <v>1.13559233458045E-2</v>
      </c>
      <c r="F34" s="66">
        <v>0.18679999999999986</v>
      </c>
      <c r="G34" s="66">
        <v>1E+30</v>
      </c>
      <c r="H34" s="66">
        <v>1.13559233458045E-2</v>
      </c>
    </row>
    <row r="35" spans="2:8" outlineLevel="1" x14ac:dyDescent="0.25">
      <c r="B35" s="66" t="s">
        <v>275</v>
      </c>
      <c r="C35" s="66" t="s">
        <v>276</v>
      </c>
      <c r="D35" s="66">
        <v>0</v>
      </c>
      <c r="E35" s="66">
        <v>1.2100252002404877E-2</v>
      </c>
      <c r="F35" s="66">
        <v>0.18679999999999986</v>
      </c>
      <c r="G35" s="66">
        <v>1E+30</v>
      </c>
      <c r="H35" s="66">
        <v>1.2100252002404877E-2</v>
      </c>
    </row>
    <row r="36" spans="2:8" outlineLevel="1" x14ac:dyDescent="0.25">
      <c r="B36" s="66" t="s">
        <v>277</v>
      </c>
      <c r="C36" s="66" t="s">
        <v>278</v>
      </c>
      <c r="D36" s="66">
        <v>0</v>
      </c>
      <c r="E36" s="66">
        <v>1.1341386799731953E-2</v>
      </c>
      <c r="F36" s="66">
        <v>0.18679999999999986</v>
      </c>
      <c r="G36" s="66">
        <v>1E+30</v>
      </c>
      <c r="H36" s="66">
        <v>1.1341386799731953E-2</v>
      </c>
    </row>
    <row r="37" spans="2:8" outlineLevel="1" x14ac:dyDescent="0.25">
      <c r="B37" s="66" t="s">
        <v>279</v>
      </c>
      <c r="C37" s="66" t="s">
        <v>280</v>
      </c>
      <c r="D37" s="66">
        <v>0</v>
      </c>
      <c r="E37" s="66">
        <v>0.12627115888141974</v>
      </c>
      <c r="F37" s="66">
        <v>0.43599999999999994</v>
      </c>
      <c r="G37" s="66">
        <v>1E+30</v>
      </c>
      <c r="H37" s="66">
        <v>0.12627115888141974</v>
      </c>
    </row>
    <row r="38" spans="2:8" outlineLevel="1" x14ac:dyDescent="0.25">
      <c r="B38" s="66" t="s">
        <v>281</v>
      </c>
      <c r="C38" s="66" t="s">
        <v>282</v>
      </c>
      <c r="D38" s="66">
        <v>0</v>
      </c>
      <c r="E38" s="66">
        <v>0.240764143125588</v>
      </c>
      <c r="F38" s="66">
        <v>0.43599999999999994</v>
      </c>
      <c r="G38" s="66">
        <v>1E+30</v>
      </c>
      <c r="H38" s="66">
        <v>0.240764143125588</v>
      </c>
    </row>
    <row r="39" spans="2:8" outlineLevel="1" x14ac:dyDescent="0.25">
      <c r="B39" s="66" t="s">
        <v>283</v>
      </c>
      <c r="C39" s="66" t="s">
        <v>284</v>
      </c>
      <c r="D39" s="66">
        <v>0</v>
      </c>
      <c r="E39" s="66">
        <v>0.33230834010964749</v>
      </c>
      <c r="F39" s="66">
        <v>0.46124999999999972</v>
      </c>
      <c r="G39" s="66">
        <v>1E+30</v>
      </c>
      <c r="H39" s="66">
        <v>0.33230834010964749</v>
      </c>
    </row>
    <row r="40" spans="2:8" outlineLevel="1" x14ac:dyDescent="0.25">
      <c r="B40" s="66" t="s">
        <v>285</v>
      </c>
      <c r="C40" s="66" t="s">
        <v>286</v>
      </c>
      <c r="D40" s="66">
        <v>0</v>
      </c>
      <c r="E40" s="66">
        <v>0.82650566676074511</v>
      </c>
      <c r="F40" s="66">
        <v>1.0999999999999996</v>
      </c>
      <c r="G40" s="66">
        <v>1E+30</v>
      </c>
      <c r="H40" s="66">
        <v>0.82650566676074511</v>
      </c>
    </row>
    <row r="41" spans="2:8" outlineLevel="1" x14ac:dyDescent="0.25">
      <c r="B41" s="66" t="s">
        <v>287</v>
      </c>
      <c r="C41" s="66" t="s">
        <v>288</v>
      </c>
      <c r="D41" s="66">
        <v>0</v>
      </c>
      <c r="E41" s="66">
        <v>0.64559123446050348</v>
      </c>
      <c r="F41" s="66">
        <v>0.80000000000000071</v>
      </c>
      <c r="G41" s="66">
        <v>1E+30</v>
      </c>
      <c r="H41" s="66">
        <v>0.64559123446050348</v>
      </c>
    </row>
    <row r="42" spans="2:8" outlineLevel="1" x14ac:dyDescent="0.25">
      <c r="B42" s="66" t="s">
        <v>289</v>
      </c>
      <c r="C42" s="66" t="s">
        <v>290</v>
      </c>
      <c r="D42" s="66">
        <v>0.24033916692032395</v>
      </c>
      <c r="E42" s="66">
        <v>0</v>
      </c>
      <c r="F42" s="66">
        <v>0.33869999999999933</v>
      </c>
      <c r="G42" s="66">
        <v>4.3480273171527556E-2</v>
      </c>
      <c r="H42" s="66">
        <v>8.9776049180719492E-2</v>
      </c>
    </row>
    <row r="43" spans="2:8" outlineLevel="1" x14ac:dyDescent="0.25">
      <c r="B43" s="66" t="s">
        <v>291</v>
      </c>
      <c r="C43" s="66" t="s">
        <v>292</v>
      </c>
      <c r="D43" s="66">
        <v>0</v>
      </c>
      <c r="E43" s="66">
        <v>0.56167094313904697</v>
      </c>
      <c r="F43" s="66">
        <v>0.74749999999999872</v>
      </c>
      <c r="G43" s="66">
        <v>1E+30</v>
      </c>
      <c r="H43" s="66">
        <v>0.56167094313904697</v>
      </c>
    </row>
    <row r="44" spans="2:8" outlineLevel="1" x14ac:dyDescent="0.25">
      <c r="B44" s="66" t="s">
        <v>293</v>
      </c>
      <c r="C44" s="66" t="s">
        <v>294</v>
      </c>
      <c r="D44" s="66">
        <v>0</v>
      </c>
      <c r="E44" s="66">
        <v>0.61991543452710129</v>
      </c>
      <c r="F44" s="66">
        <v>0.79749999999999943</v>
      </c>
      <c r="G44" s="66">
        <v>1E+30</v>
      </c>
      <c r="H44" s="66">
        <v>0.61991543452710129</v>
      </c>
    </row>
    <row r="45" spans="2:8" outlineLevel="1" x14ac:dyDescent="0.25">
      <c r="B45" s="66" t="s">
        <v>295</v>
      </c>
      <c r="C45" s="66" t="s">
        <v>296</v>
      </c>
      <c r="D45" s="66">
        <v>0</v>
      </c>
      <c r="E45" s="66">
        <v>0.45372576209355803</v>
      </c>
      <c r="F45" s="66">
        <v>0.5210000000000008</v>
      </c>
      <c r="G45" s="66">
        <v>1E+30</v>
      </c>
      <c r="H45" s="66">
        <v>0.45372576209355803</v>
      </c>
    </row>
    <row r="46" spans="2:8" outlineLevel="1" x14ac:dyDescent="0.25">
      <c r="B46" s="66" t="s">
        <v>297</v>
      </c>
      <c r="C46" s="66" t="s">
        <v>298</v>
      </c>
      <c r="D46" s="66">
        <v>0</v>
      </c>
      <c r="E46" s="66">
        <v>0.72485719536068771</v>
      </c>
      <c r="F46" s="66">
        <v>0.82890000000000086</v>
      </c>
      <c r="G46" s="66">
        <v>1E+30</v>
      </c>
      <c r="H46" s="66">
        <v>0.72485719536068771</v>
      </c>
    </row>
    <row r="47" spans="2:8" outlineLevel="1" x14ac:dyDescent="0.25">
      <c r="B47" s="66" t="s">
        <v>299</v>
      </c>
      <c r="C47" s="66" t="s">
        <v>300</v>
      </c>
      <c r="D47" s="66">
        <v>0</v>
      </c>
      <c r="E47" s="66">
        <v>0.5254365543869115</v>
      </c>
      <c r="F47" s="66">
        <v>0.59799999999999898</v>
      </c>
      <c r="G47" s="66">
        <v>1E+30</v>
      </c>
      <c r="H47" s="66">
        <v>0.5254365543869115</v>
      </c>
    </row>
    <row r="48" spans="2:8" outlineLevel="1" x14ac:dyDescent="0.25">
      <c r="B48" s="66" t="s">
        <v>301</v>
      </c>
      <c r="C48" s="66" t="s">
        <v>302</v>
      </c>
      <c r="D48" s="66">
        <v>0</v>
      </c>
      <c r="E48" s="66">
        <v>0.56184827763661027</v>
      </c>
      <c r="F48" s="66">
        <v>0.66400000000000148</v>
      </c>
      <c r="G48" s="66">
        <v>1E+30</v>
      </c>
      <c r="H48" s="66">
        <v>0.56184827763661027</v>
      </c>
    </row>
    <row r="49" spans="2:8" outlineLevel="1" x14ac:dyDescent="0.25">
      <c r="B49" s="66" t="s">
        <v>303</v>
      </c>
      <c r="C49" s="66" t="s">
        <v>304</v>
      </c>
      <c r="D49" s="66">
        <v>0</v>
      </c>
      <c r="E49" s="66">
        <v>0.32288117048656012</v>
      </c>
      <c r="F49" s="66">
        <v>0.49099999999999966</v>
      </c>
      <c r="G49" s="66">
        <v>1E+30</v>
      </c>
      <c r="H49" s="66">
        <v>0.32288117048656012</v>
      </c>
    </row>
    <row r="50" spans="2:8" outlineLevel="1" x14ac:dyDescent="0.25">
      <c r="B50" s="66" t="s">
        <v>305</v>
      </c>
      <c r="C50" s="66" t="s">
        <v>306</v>
      </c>
      <c r="D50" s="66">
        <v>0</v>
      </c>
      <c r="E50" s="66">
        <v>1.1385119002331947</v>
      </c>
      <c r="F50" s="66">
        <v>1.2899999999999991</v>
      </c>
      <c r="G50" s="66">
        <v>1E+30</v>
      </c>
      <c r="H50" s="66">
        <v>1.1385119002331947</v>
      </c>
    </row>
    <row r="51" spans="2:8" outlineLevel="1" x14ac:dyDescent="0.25">
      <c r="B51" s="66" t="s">
        <v>307</v>
      </c>
      <c r="C51" s="66" t="s">
        <v>308</v>
      </c>
      <c r="D51" s="66">
        <v>0</v>
      </c>
      <c r="E51" s="66">
        <v>2.6927272146323684E-2</v>
      </c>
      <c r="F51" s="66">
        <v>0.11280000000000001</v>
      </c>
      <c r="G51" s="66">
        <v>1E+30</v>
      </c>
      <c r="H51" s="66">
        <v>2.6927272146323684E-2</v>
      </c>
    </row>
    <row r="52" spans="2:8" outlineLevel="1" x14ac:dyDescent="0.25">
      <c r="B52" s="66" t="s">
        <v>309</v>
      </c>
      <c r="C52" s="66" t="s">
        <v>310</v>
      </c>
      <c r="D52" s="66">
        <v>0</v>
      </c>
      <c r="E52" s="66">
        <v>0.37503937149355154</v>
      </c>
      <c r="F52" s="66">
        <v>0.5</v>
      </c>
      <c r="G52" s="66">
        <v>1E+30</v>
      </c>
      <c r="H52" s="66">
        <v>0.37503937149355154</v>
      </c>
    </row>
    <row r="53" spans="2:8" outlineLevel="1" x14ac:dyDescent="0.25">
      <c r="B53" s="66" t="s">
        <v>311</v>
      </c>
      <c r="C53" s="66" t="s">
        <v>312</v>
      </c>
      <c r="D53" s="66">
        <v>0</v>
      </c>
      <c r="E53" s="66">
        <v>0.12944595778186166</v>
      </c>
      <c r="F53" s="66">
        <v>0.25250000000000128</v>
      </c>
      <c r="G53" s="66">
        <v>1E+30</v>
      </c>
      <c r="H53" s="66">
        <v>0.12944595778186166</v>
      </c>
    </row>
    <row r="54" spans="2:8" outlineLevel="1" x14ac:dyDescent="0.25">
      <c r="B54" s="66" t="s">
        <v>313</v>
      </c>
      <c r="C54" s="66" t="s">
        <v>314</v>
      </c>
      <c r="D54" s="66">
        <v>0</v>
      </c>
      <c r="E54" s="66">
        <v>0.48919543848521901</v>
      </c>
      <c r="F54" s="66">
        <v>0.75159999999999982</v>
      </c>
      <c r="G54" s="66">
        <v>1E+30</v>
      </c>
      <c r="H54" s="66">
        <v>0.48919543848521901</v>
      </c>
    </row>
    <row r="55" spans="2:8" outlineLevel="1" x14ac:dyDescent="0.25">
      <c r="B55" s="66" t="s">
        <v>315</v>
      </c>
      <c r="C55" s="66" t="s">
        <v>316</v>
      </c>
      <c r="D55" s="66">
        <v>5</v>
      </c>
      <c r="E55" s="66">
        <v>-9.0626471355636506E-3</v>
      </c>
      <c r="F55" s="66">
        <v>4.7000000000000597E-2</v>
      </c>
      <c r="G55" s="66">
        <v>9.0626471355636506E-3</v>
      </c>
      <c r="H55" s="66">
        <v>1E+30</v>
      </c>
    </row>
    <row r="56" spans="2:8" outlineLevel="1" x14ac:dyDescent="0.25">
      <c r="B56" s="66" t="s">
        <v>317</v>
      </c>
      <c r="C56" s="66" t="s">
        <v>318</v>
      </c>
      <c r="D56" s="66">
        <v>0</v>
      </c>
      <c r="E56" s="66">
        <v>0.38218874236020528</v>
      </c>
      <c r="F56" s="66">
        <v>0.42999999999999972</v>
      </c>
      <c r="G56" s="66">
        <v>1E+30</v>
      </c>
      <c r="H56" s="66">
        <v>0.38218874236020528</v>
      </c>
    </row>
    <row r="57" spans="2:8" outlineLevel="1" x14ac:dyDescent="0.25">
      <c r="B57" s="66" t="s">
        <v>319</v>
      </c>
      <c r="C57" s="66" t="s">
        <v>320</v>
      </c>
      <c r="D57" s="66">
        <v>0</v>
      </c>
      <c r="E57" s="66">
        <v>0.69942891414781316</v>
      </c>
      <c r="F57" s="66">
        <v>0.86660000000000181</v>
      </c>
      <c r="G57" s="66">
        <v>1E+30</v>
      </c>
      <c r="H57" s="66">
        <v>0.69942891414781316</v>
      </c>
    </row>
    <row r="58" spans="2:8" outlineLevel="1" x14ac:dyDescent="0.25">
      <c r="B58" s="66" t="s">
        <v>321</v>
      </c>
      <c r="C58" s="66" t="s">
        <v>322</v>
      </c>
      <c r="D58" s="66">
        <v>0</v>
      </c>
      <c r="E58" s="66">
        <v>0.58499665756251429</v>
      </c>
      <c r="F58" s="66">
        <v>0.65599999999999881</v>
      </c>
      <c r="G58" s="66">
        <v>1E+30</v>
      </c>
      <c r="H58" s="66">
        <v>0.58499665756251429</v>
      </c>
    </row>
    <row r="59" spans="2:8" outlineLevel="1" x14ac:dyDescent="0.25">
      <c r="B59" s="66" t="s">
        <v>323</v>
      </c>
      <c r="C59" s="66" t="s">
        <v>324</v>
      </c>
      <c r="D59" s="66">
        <v>0</v>
      </c>
      <c r="E59" s="66">
        <v>0.41201054889822947</v>
      </c>
      <c r="F59" s="66">
        <v>0.50359999999999872</v>
      </c>
      <c r="G59" s="66">
        <v>1E+30</v>
      </c>
      <c r="H59" s="66">
        <v>0.41201054889822947</v>
      </c>
    </row>
    <row r="60" spans="2:8" outlineLevel="1" x14ac:dyDescent="0.25">
      <c r="B60" s="66" t="s">
        <v>325</v>
      </c>
      <c r="C60" s="66" t="s">
        <v>326</v>
      </c>
      <c r="D60" s="66">
        <v>0</v>
      </c>
      <c r="E60" s="66">
        <v>0.71407055838930333</v>
      </c>
      <c r="F60" s="66">
        <v>0.89000000000000057</v>
      </c>
      <c r="G60" s="66">
        <v>1E+30</v>
      </c>
      <c r="H60" s="66">
        <v>0.71407055838930333</v>
      </c>
    </row>
    <row r="61" spans="2:8" outlineLevel="1" x14ac:dyDescent="0.25">
      <c r="B61" s="66" t="s">
        <v>327</v>
      </c>
      <c r="C61" s="66" t="s">
        <v>328</v>
      </c>
      <c r="D61" s="66">
        <v>0</v>
      </c>
      <c r="E61" s="66">
        <v>2.534476818100688E-2</v>
      </c>
      <c r="F61" s="66">
        <v>0.15800000000000125</v>
      </c>
      <c r="G61" s="66">
        <v>1E+30</v>
      </c>
      <c r="H61" s="66">
        <v>2.534476818100688E-2</v>
      </c>
    </row>
    <row r="62" spans="2:8" outlineLevel="1" x14ac:dyDescent="0.25">
      <c r="B62" s="66" t="s">
        <v>329</v>
      </c>
      <c r="C62" s="66" t="s">
        <v>330</v>
      </c>
      <c r="D62" s="66">
        <v>0.5710366731528087</v>
      </c>
      <c r="E62" s="66">
        <v>0</v>
      </c>
      <c r="F62" s="66">
        <v>0.36680000000000135</v>
      </c>
      <c r="G62" s="66">
        <v>5.8741055729277167E-2</v>
      </c>
      <c r="H62" s="66">
        <v>6.5776531365121071E-2</v>
      </c>
    </row>
    <row r="63" spans="2:8" outlineLevel="1" x14ac:dyDescent="0.25">
      <c r="B63" s="66" t="s">
        <v>331</v>
      </c>
      <c r="C63" s="66" t="s">
        <v>332</v>
      </c>
      <c r="D63" s="66">
        <v>0</v>
      </c>
      <c r="E63" s="66">
        <v>0.69898803619749317</v>
      </c>
      <c r="F63" s="66">
        <v>0.79459999999999908</v>
      </c>
      <c r="G63" s="66">
        <v>1E+30</v>
      </c>
      <c r="H63" s="66">
        <v>0.69898803619749317</v>
      </c>
    </row>
    <row r="64" spans="2:8" outlineLevel="1" x14ac:dyDescent="0.25">
      <c r="B64" s="66" t="s">
        <v>333</v>
      </c>
      <c r="C64" s="66" t="s">
        <v>334</v>
      </c>
      <c r="D64" s="66">
        <v>0</v>
      </c>
      <c r="E64" s="66">
        <v>0.47056640717248255</v>
      </c>
      <c r="F64" s="66">
        <v>0.79599999999999937</v>
      </c>
      <c r="G64" s="66">
        <v>1E+30</v>
      </c>
      <c r="H64" s="66">
        <v>0.47056640717248255</v>
      </c>
    </row>
    <row r="65" spans="2:8" outlineLevel="1" x14ac:dyDescent="0.25">
      <c r="B65" s="66" t="s">
        <v>335</v>
      </c>
      <c r="C65" s="66" t="s">
        <v>336</v>
      </c>
      <c r="D65" s="66">
        <v>0</v>
      </c>
      <c r="E65" s="66">
        <v>0.68045382787061282</v>
      </c>
      <c r="F65" s="66">
        <v>0.83399999999999963</v>
      </c>
      <c r="G65" s="66">
        <v>1E+30</v>
      </c>
      <c r="H65" s="66">
        <v>0.68045382787061282</v>
      </c>
    </row>
    <row r="66" spans="2:8" outlineLevel="1" x14ac:dyDescent="0.25">
      <c r="B66" s="66" t="s">
        <v>337</v>
      </c>
      <c r="C66" s="66" t="s">
        <v>338</v>
      </c>
      <c r="D66" s="66">
        <v>0</v>
      </c>
      <c r="E66" s="66">
        <v>3.0214033697296399E-2</v>
      </c>
      <c r="F66" s="66">
        <v>7.0699999999998653E-2</v>
      </c>
      <c r="G66" s="66">
        <v>1E+30</v>
      </c>
      <c r="H66" s="66">
        <v>3.0214033697296399E-2</v>
      </c>
    </row>
    <row r="67" spans="2:8" outlineLevel="1" x14ac:dyDescent="0.25">
      <c r="B67" s="66" t="s">
        <v>339</v>
      </c>
      <c r="C67" s="66" t="s">
        <v>340</v>
      </c>
      <c r="D67" s="66">
        <v>0</v>
      </c>
      <c r="E67" s="66">
        <v>7.102163689343502E-2</v>
      </c>
      <c r="F67" s="66">
        <v>9.3900000000001427E-2</v>
      </c>
      <c r="G67" s="66">
        <v>1E+30</v>
      </c>
      <c r="H67" s="66">
        <v>7.102163689343502E-2</v>
      </c>
    </row>
    <row r="68" spans="2:8" outlineLevel="1" x14ac:dyDescent="0.25">
      <c r="B68" s="66" t="s">
        <v>341</v>
      </c>
      <c r="C68" s="66" t="s">
        <v>342</v>
      </c>
      <c r="D68" s="66">
        <v>0</v>
      </c>
      <c r="E68" s="66">
        <v>0.17792465096855539</v>
      </c>
      <c r="F68" s="66">
        <v>0.20767999999999986</v>
      </c>
      <c r="G68" s="66">
        <v>1E+30</v>
      </c>
      <c r="H68" s="66">
        <v>0.17792465096855539</v>
      </c>
    </row>
    <row r="69" spans="2:8" outlineLevel="1" x14ac:dyDescent="0.25">
      <c r="B69" s="66" t="s">
        <v>343</v>
      </c>
      <c r="C69" s="66" t="s">
        <v>344</v>
      </c>
      <c r="D69" s="66">
        <v>0</v>
      </c>
      <c r="E69" s="66">
        <v>3.8099528276078681E-2</v>
      </c>
      <c r="F69" s="66">
        <v>0.10679999999999978</v>
      </c>
      <c r="G69" s="66">
        <v>1E+30</v>
      </c>
      <c r="H69" s="66">
        <v>3.8099528276078681E-2</v>
      </c>
    </row>
    <row r="70" spans="2:8" outlineLevel="1" x14ac:dyDescent="0.25">
      <c r="B70" s="66" t="s">
        <v>345</v>
      </c>
      <c r="C70" s="66" t="s">
        <v>346</v>
      </c>
      <c r="D70" s="66">
        <v>0</v>
      </c>
      <c r="E70" s="66">
        <v>5.0909524967155506E-2</v>
      </c>
      <c r="F70" s="66">
        <v>0.13165000000000049</v>
      </c>
      <c r="G70" s="66">
        <v>1E+30</v>
      </c>
      <c r="H70" s="66">
        <v>5.0909524967155506E-2</v>
      </c>
    </row>
    <row r="71" spans="2:8" outlineLevel="1" x14ac:dyDescent="0.25">
      <c r="B71" s="66" t="s">
        <v>347</v>
      </c>
      <c r="C71" s="66" t="s">
        <v>348</v>
      </c>
      <c r="D71" s="66">
        <v>0</v>
      </c>
      <c r="E71" s="66">
        <v>7.6313388896321971E-2</v>
      </c>
      <c r="F71" s="66">
        <v>0.17460000000000164</v>
      </c>
      <c r="G71" s="66">
        <v>1E+30</v>
      </c>
      <c r="H71" s="66">
        <v>7.6313388896321971E-2</v>
      </c>
    </row>
    <row r="72" spans="2:8" outlineLevel="1" x14ac:dyDescent="0.25">
      <c r="B72" s="66" t="s">
        <v>349</v>
      </c>
      <c r="C72" s="66" t="s">
        <v>350</v>
      </c>
      <c r="D72" s="66">
        <v>0</v>
      </c>
      <c r="E72" s="66">
        <v>5.1685810641454173E-2</v>
      </c>
      <c r="F72" s="66">
        <v>0.13929999999999865</v>
      </c>
      <c r="G72" s="66">
        <v>1E+30</v>
      </c>
      <c r="H72" s="66">
        <v>5.1685810641454173E-2</v>
      </c>
    </row>
    <row r="73" spans="2:8" outlineLevel="1" x14ac:dyDescent="0.25">
      <c r="B73" s="66" t="s">
        <v>351</v>
      </c>
      <c r="C73" s="66" t="s">
        <v>352</v>
      </c>
      <c r="D73" s="66">
        <v>0</v>
      </c>
      <c r="E73" s="66">
        <v>9.1155995599579376E-2</v>
      </c>
      <c r="F73" s="66">
        <v>0.17795999999999879</v>
      </c>
      <c r="G73" s="66">
        <v>1E+30</v>
      </c>
      <c r="H73" s="66">
        <v>9.1155995599579376E-2</v>
      </c>
    </row>
    <row r="74" spans="2:8" outlineLevel="1" x14ac:dyDescent="0.25">
      <c r="B74" s="66" t="s">
        <v>353</v>
      </c>
      <c r="C74" s="66" t="s">
        <v>354</v>
      </c>
      <c r="D74" s="66">
        <v>0</v>
      </c>
      <c r="E74" s="66">
        <v>0.52827683924933866</v>
      </c>
      <c r="F74" s="66">
        <v>0.74652999999999992</v>
      </c>
      <c r="G74" s="66">
        <v>1E+30</v>
      </c>
      <c r="H74" s="66">
        <v>0.52827683924933866</v>
      </c>
    </row>
    <row r="75" spans="2:8" outlineLevel="1" x14ac:dyDescent="0.25">
      <c r="B75" s="66" t="s">
        <v>355</v>
      </c>
      <c r="C75" s="66" t="s">
        <v>356</v>
      </c>
      <c r="D75" s="66">
        <v>0</v>
      </c>
      <c r="E75" s="66">
        <v>0.34925075588879079</v>
      </c>
      <c r="F75" s="66">
        <v>0.48199999999999932</v>
      </c>
      <c r="G75" s="66">
        <v>1E+30</v>
      </c>
      <c r="H75" s="66">
        <v>0.34925075588879079</v>
      </c>
    </row>
    <row r="76" spans="2:8" outlineLevel="1" x14ac:dyDescent="0.25">
      <c r="B76" s="66" t="s">
        <v>357</v>
      </c>
      <c r="C76" s="66" t="s">
        <v>358</v>
      </c>
      <c r="D76" s="66">
        <v>1.3658305233217232</v>
      </c>
      <c r="E76" s="66">
        <v>0</v>
      </c>
      <c r="F76" s="66">
        <v>0.15500000000000114</v>
      </c>
      <c r="G76" s="66">
        <v>1.4916995746654799E-2</v>
      </c>
      <c r="H76" s="66">
        <v>6.5615199988303077E-2</v>
      </c>
    </row>
    <row r="77" spans="2:8" outlineLevel="1" x14ac:dyDescent="0.25">
      <c r="B77" s="66" t="s">
        <v>359</v>
      </c>
      <c r="C77" s="66" t="s">
        <v>360</v>
      </c>
      <c r="D77" s="66">
        <v>0</v>
      </c>
      <c r="E77" s="66">
        <v>9.8361861311802842E-2</v>
      </c>
      <c r="F77" s="66">
        <v>0.19000000000000128</v>
      </c>
      <c r="G77" s="66">
        <v>1E+30</v>
      </c>
      <c r="H77" s="66">
        <v>9.8361861311802842E-2</v>
      </c>
    </row>
    <row r="78" spans="2:8" outlineLevel="1" x14ac:dyDescent="0.25">
      <c r="B78" s="66" t="s">
        <v>361</v>
      </c>
      <c r="C78" s="66" t="s">
        <v>362</v>
      </c>
      <c r="D78" s="66">
        <v>0</v>
      </c>
      <c r="E78" s="66">
        <v>4.6347390751127163E-2</v>
      </c>
      <c r="F78" s="66">
        <v>8.5000000000000853E-2</v>
      </c>
      <c r="G78" s="66">
        <v>1E+30</v>
      </c>
      <c r="H78" s="66">
        <v>4.6347390751127163E-2</v>
      </c>
    </row>
    <row r="79" spans="2:8" outlineLevel="1" x14ac:dyDescent="0.25">
      <c r="B79" s="66" t="s">
        <v>363</v>
      </c>
      <c r="C79" s="66" t="s">
        <v>364</v>
      </c>
      <c r="D79" s="66">
        <v>0</v>
      </c>
      <c r="E79" s="66">
        <v>0.73958619516999247</v>
      </c>
      <c r="F79" s="66">
        <v>0.79999999999999716</v>
      </c>
      <c r="G79" s="66">
        <v>1E+30</v>
      </c>
      <c r="H79" s="66">
        <v>0.73958619516999247</v>
      </c>
    </row>
    <row r="80" spans="2:8" outlineLevel="1" x14ac:dyDescent="0.25">
      <c r="B80" s="66" t="s">
        <v>365</v>
      </c>
      <c r="C80" s="66" t="s">
        <v>366</v>
      </c>
      <c r="D80" s="66">
        <v>0</v>
      </c>
      <c r="E80" s="66">
        <v>9.1400195168268757E-3</v>
      </c>
      <c r="F80" s="66">
        <v>0.13799999999999812</v>
      </c>
      <c r="G80" s="66">
        <v>1E+30</v>
      </c>
      <c r="H80" s="66">
        <v>9.1400195168268757E-3</v>
      </c>
    </row>
    <row r="81" spans="2:8" outlineLevel="1" x14ac:dyDescent="0.25">
      <c r="B81" s="66" t="s">
        <v>367</v>
      </c>
      <c r="C81" s="66" t="s">
        <v>368</v>
      </c>
      <c r="D81" s="66">
        <v>0</v>
      </c>
      <c r="E81" s="66">
        <v>0.3675714336245417</v>
      </c>
      <c r="F81" s="66">
        <v>0.4369000000000014</v>
      </c>
      <c r="G81" s="66">
        <v>1E+30</v>
      </c>
      <c r="H81" s="66">
        <v>0.3675714336245417</v>
      </c>
    </row>
    <row r="82" spans="2:8" outlineLevel="1" x14ac:dyDescent="0.25">
      <c r="B82" s="66" t="s">
        <v>369</v>
      </c>
      <c r="C82" s="66" t="s">
        <v>370</v>
      </c>
      <c r="D82" s="66">
        <v>0</v>
      </c>
      <c r="E82" s="66">
        <v>0.24429511742730936</v>
      </c>
      <c r="F82" s="66">
        <v>0.31499999999999773</v>
      </c>
      <c r="G82" s="66">
        <v>1E+30</v>
      </c>
      <c r="H82" s="66">
        <v>0.24429511742730936</v>
      </c>
    </row>
    <row r="83" spans="2:8" outlineLevel="1" x14ac:dyDescent="0.25">
      <c r="B83" s="66" t="s">
        <v>371</v>
      </c>
      <c r="C83" s="66" t="s">
        <v>372</v>
      </c>
      <c r="D83" s="66">
        <v>0</v>
      </c>
      <c r="E83" s="66">
        <v>0.47382487040821614</v>
      </c>
      <c r="F83" s="66">
        <v>0.52199999999999847</v>
      </c>
      <c r="G83" s="66">
        <v>1E+30</v>
      </c>
      <c r="H83" s="66">
        <v>0.47382487040821614</v>
      </c>
    </row>
    <row r="84" spans="2:8" outlineLevel="1" x14ac:dyDescent="0.25">
      <c r="B84" s="66" t="s">
        <v>373</v>
      </c>
      <c r="C84" s="66" t="s">
        <v>374</v>
      </c>
      <c r="D84" s="66">
        <v>0</v>
      </c>
      <c r="E84" s="66">
        <v>0.39927667438756342</v>
      </c>
      <c r="F84" s="66">
        <v>0.47290000000000276</v>
      </c>
      <c r="G84" s="66">
        <v>1E+30</v>
      </c>
      <c r="H84" s="66">
        <v>0.39927667438756342</v>
      </c>
    </row>
    <row r="85" spans="2:8" outlineLevel="1" x14ac:dyDescent="0.25">
      <c r="B85" s="66" t="s">
        <v>375</v>
      </c>
      <c r="C85" s="66" t="s">
        <v>376</v>
      </c>
      <c r="D85" s="66">
        <v>0</v>
      </c>
      <c r="E85" s="66">
        <v>3.9035950602071511E-2</v>
      </c>
      <c r="F85" s="66">
        <v>0.14269999999999783</v>
      </c>
      <c r="G85" s="66">
        <v>1E+30</v>
      </c>
      <c r="H85" s="66">
        <v>3.9035950602071511E-2</v>
      </c>
    </row>
    <row r="86" spans="2:8" outlineLevel="1" x14ac:dyDescent="0.25">
      <c r="B86" s="66" t="s">
        <v>377</v>
      </c>
      <c r="C86" s="66" t="s">
        <v>378</v>
      </c>
      <c r="D86" s="66">
        <v>0</v>
      </c>
      <c r="E86" s="66">
        <v>6.1377995333377733E-2</v>
      </c>
      <c r="F86" s="66">
        <v>0.12254999999999683</v>
      </c>
      <c r="G86" s="66">
        <v>1E+30</v>
      </c>
      <c r="H86" s="66">
        <v>6.1377995333377733E-2</v>
      </c>
    </row>
    <row r="87" spans="2:8" outlineLevel="1" x14ac:dyDescent="0.25">
      <c r="B87" s="66" t="s">
        <v>379</v>
      </c>
      <c r="C87" s="66" t="s">
        <v>380</v>
      </c>
      <c r="D87" s="66">
        <v>0</v>
      </c>
      <c r="E87" s="66">
        <v>9.2020749137982805E-2</v>
      </c>
      <c r="F87" s="66">
        <v>0.13089999999999691</v>
      </c>
      <c r="G87" s="66">
        <v>1E+30</v>
      </c>
      <c r="H87" s="66">
        <v>9.2020749137982805E-2</v>
      </c>
    </row>
    <row r="88" spans="2:8" outlineLevel="1" x14ac:dyDescent="0.25">
      <c r="B88" s="66" t="s">
        <v>381</v>
      </c>
      <c r="C88" s="66" t="s">
        <v>382</v>
      </c>
      <c r="D88" s="66">
        <v>0</v>
      </c>
      <c r="E88" s="66">
        <v>7.55364212438875E-2</v>
      </c>
      <c r="F88" s="66">
        <v>0.12839999999999918</v>
      </c>
      <c r="G88" s="66">
        <v>1E+30</v>
      </c>
      <c r="H88" s="66">
        <v>7.55364212438875E-2</v>
      </c>
    </row>
    <row r="89" spans="2:8" outlineLevel="1" x14ac:dyDescent="0.25">
      <c r="B89" s="66" t="s">
        <v>383</v>
      </c>
      <c r="C89" s="66" t="s">
        <v>384</v>
      </c>
      <c r="D89" s="66">
        <v>0</v>
      </c>
      <c r="E89" s="66">
        <v>5.9737055439572598E-2</v>
      </c>
      <c r="F89" s="66">
        <v>0.13230000000000075</v>
      </c>
      <c r="G89" s="66">
        <v>1E+30</v>
      </c>
      <c r="H89" s="66">
        <v>5.9737055439572598E-2</v>
      </c>
    </row>
    <row r="90" spans="2:8" outlineLevel="1" x14ac:dyDescent="0.25">
      <c r="B90" s="66" t="s">
        <v>385</v>
      </c>
      <c r="C90" s="66" t="s">
        <v>386</v>
      </c>
      <c r="D90" s="66">
        <v>0</v>
      </c>
      <c r="E90" s="66">
        <v>0.48758449968929274</v>
      </c>
      <c r="F90" s="66">
        <v>0.63029999999999831</v>
      </c>
      <c r="G90" s="66">
        <v>1E+30</v>
      </c>
      <c r="H90" s="66">
        <v>0.48758449968929274</v>
      </c>
    </row>
    <row r="91" spans="2:8" outlineLevel="1" x14ac:dyDescent="0.25">
      <c r="B91" s="66" t="s">
        <v>387</v>
      </c>
      <c r="C91" s="66" t="s">
        <v>388</v>
      </c>
      <c r="D91" s="66">
        <v>0</v>
      </c>
      <c r="E91" s="66">
        <v>0.1321527709005163</v>
      </c>
      <c r="F91" s="66">
        <v>0.31519000000000119</v>
      </c>
      <c r="G91" s="66">
        <v>1E+30</v>
      </c>
      <c r="H91" s="66">
        <v>0.1321527709005163</v>
      </c>
    </row>
    <row r="92" spans="2:8" outlineLevel="1" x14ac:dyDescent="0.25">
      <c r="B92" s="66" t="s">
        <v>389</v>
      </c>
      <c r="C92" s="66" t="s">
        <v>390</v>
      </c>
      <c r="D92" s="66">
        <v>0</v>
      </c>
      <c r="E92" s="66">
        <v>1.0660524455381071</v>
      </c>
      <c r="F92" s="66">
        <v>1.1229000000000013</v>
      </c>
      <c r="G92" s="66">
        <v>1E+30</v>
      </c>
      <c r="H92" s="66">
        <v>1.0660524455381071</v>
      </c>
    </row>
    <row r="93" spans="2:8" outlineLevel="1" x14ac:dyDescent="0.25">
      <c r="B93" s="66" t="s">
        <v>391</v>
      </c>
      <c r="C93" s="66" t="s">
        <v>392</v>
      </c>
      <c r="D93" s="66">
        <v>0</v>
      </c>
      <c r="E93" s="66">
        <v>0.97378152584332212</v>
      </c>
      <c r="F93" s="66">
        <v>1.0630000000000024</v>
      </c>
      <c r="G93" s="66">
        <v>1E+30</v>
      </c>
      <c r="H93" s="66">
        <v>0.97378152584332212</v>
      </c>
    </row>
    <row r="94" spans="2:8" ht="16.5" outlineLevel="1" thickBot="1" x14ac:dyDescent="0.3">
      <c r="B94" s="65" t="s">
        <v>393</v>
      </c>
      <c r="C94" s="65" t="s">
        <v>394</v>
      </c>
      <c r="D94" s="65">
        <v>0.42426296240969241</v>
      </c>
      <c r="E94" s="65">
        <v>0</v>
      </c>
      <c r="F94" s="65">
        <v>0.13579000000000008</v>
      </c>
      <c r="G94" s="65">
        <v>3.1911736416959581E-2</v>
      </c>
      <c r="H94" s="65">
        <v>1.9585041732307008E-2</v>
      </c>
    </row>
    <row r="97" spans="1:8" ht="16.5" thickBot="1" x14ac:dyDescent="0.3">
      <c r="A97" t="s">
        <v>224</v>
      </c>
    </row>
    <row r="98" spans="1:8" x14ac:dyDescent="0.25">
      <c r="B98" s="70"/>
      <c r="C98" s="70"/>
      <c r="D98" s="70" t="s">
        <v>428</v>
      </c>
      <c r="E98" s="70" t="s">
        <v>437</v>
      </c>
      <c r="F98" s="70" t="s">
        <v>439</v>
      </c>
      <c r="G98" s="70" t="s">
        <v>434</v>
      </c>
      <c r="H98" s="70" t="s">
        <v>434</v>
      </c>
    </row>
    <row r="99" spans="1:8" ht="16.5" thickBot="1" x14ac:dyDescent="0.3">
      <c r="B99" s="71" t="s">
        <v>221</v>
      </c>
      <c r="C99" s="71" t="s">
        <v>222</v>
      </c>
      <c r="D99" s="71" t="s">
        <v>429</v>
      </c>
      <c r="E99" s="71" t="s">
        <v>438</v>
      </c>
      <c r="F99" s="71" t="s">
        <v>440</v>
      </c>
      <c r="G99" s="71" t="s">
        <v>435</v>
      </c>
      <c r="H99" s="71" t="s">
        <v>436</v>
      </c>
    </row>
    <row r="100" spans="1:8" x14ac:dyDescent="0.25">
      <c r="B100" s="66" t="s">
        <v>395</v>
      </c>
      <c r="C100" s="66" t="s">
        <v>444</v>
      </c>
      <c r="D100" s="66">
        <v>1.0000000000000011</v>
      </c>
      <c r="E100" s="66">
        <v>0.31814541602884333</v>
      </c>
      <c r="F100" s="66">
        <v>1</v>
      </c>
      <c r="G100" s="66">
        <v>0.10543385304690074</v>
      </c>
      <c r="H100" s="66">
        <v>3.2765584269747877E-2</v>
      </c>
    </row>
    <row r="101" spans="1:8" x14ac:dyDescent="0.25">
      <c r="B101" s="66" t="s">
        <v>396</v>
      </c>
      <c r="C101" s="66" t="s">
        <v>445</v>
      </c>
      <c r="D101" s="66">
        <v>1.389388261484704</v>
      </c>
      <c r="E101" s="66">
        <v>0</v>
      </c>
      <c r="F101" s="66">
        <v>1</v>
      </c>
      <c r="G101" s="66">
        <v>0.38938826148470057</v>
      </c>
      <c r="H101" s="66">
        <v>1E+30</v>
      </c>
    </row>
    <row r="102" spans="1:8" x14ac:dyDescent="0.25">
      <c r="B102" s="66" t="s">
        <v>397</v>
      </c>
      <c r="C102" s="66" t="s">
        <v>446</v>
      </c>
      <c r="D102" s="66">
        <v>0.97630249055772089</v>
      </c>
      <c r="E102" s="66">
        <v>0</v>
      </c>
      <c r="F102" s="66">
        <v>1.2698</v>
      </c>
      <c r="G102" s="66">
        <v>1E+30</v>
      </c>
      <c r="H102" s="66">
        <v>0.29349750944227998</v>
      </c>
    </row>
    <row r="103" spans="1:8" x14ac:dyDescent="0.25">
      <c r="B103" s="66" t="s">
        <v>397</v>
      </c>
      <c r="C103" s="66" t="s">
        <v>446</v>
      </c>
      <c r="D103" s="66">
        <v>0.97630249055772089</v>
      </c>
      <c r="E103" s="66">
        <v>0</v>
      </c>
      <c r="F103" s="66">
        <v>0.73</v>
      </c>
      <c r="G103" s="66">
        <v>0.24630249055771913</v>
      </c>
      <c r="H103" s="66">
        <v>1E+30</v>
      </c>
    </row>
    <row r="104" spans="1:8" x14ac:dyDescent="0.25">
      <c r="B104" s="66" t="s">
        <v>398</v>
      </c>
      <c r="C104" s="66" t="s">
        <v>447</v>
      </c>
      <c r="D104" s="66">
        <v>1.0801238150079053</v>
      </c>
      <c r="E104" s="66">
        <v>0</v>
      </c>
      <c r="F104" s="66">
        <v>1.181</v>
      </c>
      <c r="G104" s="66">
        <v>1E+30</v>
      </c>
      <c r="H104" s="66">
        <v>0.1008761849920959</v>
      </c>
    </row>
    <row r="105" spans="1:8" x14ac:dyDescent="0.25">
      <c r="B105" s="66" t="s">
        <v>398</v>
      </c>
      <c r="C105" s="66" t="s">
        <v>447</v>
      </c>
      <c r="D105" s="66">
        <v>1.0801238150079053</v>
      </c>
      <c r="E105" s="66">
        <v>0</v>
      </c>
      <c r="F105" s="66">
        <v>0.81899999999999995</v>
      </c>
      <c r="G105" s="66">
        <v>0.26112381500790449</v>
      </c>
      <c r="H105" s="66">
        <v>1E+30</v>
      </c>
    </row>
    <row r="106" spans="1:8" x14ac:dyDescent="0.25">
      <c r="B106" s="69" t="s">
        <v>426</v>
      </c>
      <c r="C106" s="66"/>
      <c r="D106" s="66"/>
      <c r="E106" s="66"/>
      <c r="F106" s="66"/>
      <c r="G106" s="66"/>
      <c r="H106" s="66"/>
    </row>
    <row r="107" spans="1:8" outlineLevel="1" x14ac:dyDescent="0.25">
      <c r="B107" s="66" t="s">
        <v>399</v>
      </c>
      <c r="C107" s="66" t="s">
        <v>400</v>
      </c>
      <c r="D107" s="66">
        <v>2.1712792229053552</v>
      </c>
      <c r="E107" s="66">
        <v>0</v>
      </c>
      <c r="F107" s="66">
        <v>1</v>
      </c>
      <c r="G107" s="66">
        <v>1.1712792229053537</v>
      </c>
      <c r="H107" s="66">
        <v>1E+30</v>
      </c>
    </row>
    <row r="108" spans="1:8" outlineLevel="1" x14ac:dyDescent="0.25">
      <c r="B108" s="66" t="s">
        <v>401</v>
      </c>
      <c r="C108" s="66" t="s">
        <v>402</v>
      </c>
      <c r="D108" s="66">
        <v>1.0000000000000007</v>
      </c>
      <c r="E108" s="66">
        <v>8.4607848451885445E-2</v>
      </c>
      <c r="F108" s="66">
        <v>1</v>
      </c>
      <c r="G108" s="66">
        <v>1.7132133834129395</v>
      </c>
      <c r="H108" s="66">
        <v>0.25502008695756323</v>
      </c>
    </row>
    <row r="109" spans="1:8" outlineLevel="1" x14ac:dyDescent="0.25">
      <c r="B109" s="66" t="s">
        <v>403</v>
      </c>
      <c r="C109" s="66" t="s">
        <v>404</v>
      </c>
      <c r="D109" s="66">
        <v>1.0000000000000064</v>
      </c>
      <c r="E109" s="66">
        <v>0.46425081465321527</v>
      </c>
      <c r="F109" s="66">
        <v>1</v>
      </c>
      <c r="G109" s="66">
        <v>0.10360932119494382</v>
      </c>
      <c r="H109" s="66">
        <v>0.24424232758018777</v>
      </c>
    </row>
    <row r="110" spans="1:8" outlineLevel="1" x14ac:dyDescent="0.25">
      <c r="B110" s="66" t="s">
        <v>405</v>
      </c>
      <c r="C110" s="66" t="s">
        <v>406</v>
      </c>
      <c r="D110" s="66">
        <v>2.2750869311117929</v>
      </c>
      <c r="E110" s="66">
        <v>0</v>
      </c>
      <c r="F110" s="66">
        <v>1</v>
      </c>
      <c r="G110" s="66">
        <v>1.2750869311117932</v>
      </c>
      <c r="H110" s="66">
        <v>1E+30</v>
      </c>
    </row>
    <row r="111" spans="1:8" outlineLevel="1" x14ac:dyDescent="0.25">
      <c r="B111" s="66" t="s">
        <v>407</v>
      </c>
      <c r="C111" s="66" t="s">
        <v>408</v>
      </c>
      <c r="D111" s="66">
        <v>1.0000000000000016</v>
      </c>
      <c r="E111" s="66">
        <v>0.29914153430849344</v>
      </c>
      <c r="F111" s="66">
        <v>1</v>
      </c>
      <c r="G111" s="66">
        <v>0.78688131560543528</v>
      </c>
      <c r="H111" s="66">
        <v>0.40250427686740164</v>
      </c>
    </row>
    <row r="112" spans="1:8" outlineLevel="1" x14ac:dyDescent="0.25">
      <c r="B112" s="66" t="s">
        <v>409</v>
      </c>
      <c r="C112" s="66" t="s">
        <v>448</v>
      </c>
      <c r="D112" s="66">
        <v>10.000000000000036</v>
      </c>
      <c r="E112" s="66">
        <v>0</v>
      </c>
      <c r="F112" s="66">
        <v>1</v>
      </c>
      <c r="G112" s="66">
        <v>9.0000000000000036</v>
      </c>
      <c r="H112" s="66">
        <v>1E+30</v>
      </c>
    </row>
    <row r="113" spans="2:8" outlineLevel="1" x14ac:dyDescent="0.25">
      <c r="B113" s="66" t="s">
        <v>410</v>
      </c>
      <c r="C113" s="66" t="s">
        <v>449</v>
      </c>
      <c r="D113" s="66">
        <v>2.5152746868632114</v>
      </c>
      <c r="E113" s="66">
        <v>0</v>
      </c>
      <c r="F113" s="66">
        <v>1</v>
      </c>
      <c r="G113" s="66">
        <v>1.515274686863209</v>
      </c>
      <c r="H113" s="66">
        <v>1E+30</v>
      </c>
    </row>
    <row r="114" spans="2:8" outlineLevel="1" x14ac:dyDescent="0.25">
      <c r="B114" s="66" t="s">
        <v>411</v>
      </c>
      <c r="C114" s="66" t="s">
        <v>450</v>
      </c>
      <c r="D114" s="66">
        <v>2.4748542642139402</v>
      </c>
      <c r="E114" s="66">
        <v>0</v>
      </c>
      <c r="F114" s="66">
        <v>1</v>
      </c>
      <c r="G114" s="66">
        <v>1.4748542642139426</v>
      </c>
      <c r="H114" s="66">
        <v>1E+30</v>
      </c>
    </row>
    <row r="115" spans="2:8" outlineLevel="1" x14ac:dyDescent="0.25">
      <c r="B115" s="66" t="s">
        <v>412</v>
      </c>
      <c r="C115" s="66" t="s">
        <v>413</v>
      </c>
      <c r="D115" s="66">
        <v>2.5000000000000049</v>
      </c>
      <c r="E115" s="66">
        <v>0</v>
      </c>
      <c r="F115" s="66">
        <v>1</v>
      </c>
      <c r="G115" s="66">
        <v>1.5</v>
      </c>
      <c r="H115" s="66">
        <v>1E+30</v>
      </c>
    </row>
    <row r="116" spans="2:8" outlineLevel="1" x14ac:dyDescent="0.25">
      <c r="B116" s="66" t="s">
        <v>414</v>
      </c>
      <c r="C116" s="66" t="s">
        <v>415</v>
      </c>
      <c r="D116" s="66">
        <v>1.6826812594264298</v>
      </c>
      <c r="E116" s="66">
        <v>0</v>
      </c>
      <c r="F116" s="66">
        <v>1</v>
      </c>
      <c r="G116" s="66">
        <v>0.68268125942642655</v>
      </c>
      <c r="H116" s="66">
        <v>1E+30</v>
      </c>
    </row>
    <row r="117" spans="2:8" outlineLevel="1" x14ac:dyDescent="0.25">
      <c r="B117" s="66" t="s">
        <v>416</v>
      </c>
      <c r="C117" s="66" t="s">
        <v>417</v>
      </c>
      <c r="D117" s="66">
        <v>1.8663615836018717</v>
      </c>
      <c r="E117" s="66">
        <v>0</v>
      </c>
      <c r="F117" s="66">
        <v>1</v>
      </c>
      <c r="G117" s="66">
        <v>0.86636158360187066</v>
      </c>
      <c r="H117" s="66">
        <v>1E+30</v>
      </c>
    </row>
    <row r="118" spans="2:8" outlineLevel="1" x14ac:dyDescent="0.25">
      <c r="B118" s="66" t="s">
        <v>418</v>
      </c>
      <c r="C118" s="66" t="s">
        <v>451</v>
      </c>
      <c r="D118" s="66">
        <v>0.99999999999999922</v>
      </c>
      <c r="E118" s="66">
        <v>0.86753815342092355</v>
      </c>
      <c r="F118" s="66">
        <v>1</v>
      </c>
      <c r="G118" s="66">
        <v>4.2742233036833326E-2</v>
      </c>
      <c r="H118" s="66">
        <v>3.3458323035724984E-2</v>
      </c>
    </row>
    <row r="119" spans="2:8" outlineLevel="1" x14ac:dyDescent="0.25">
      <c r="B119" s="66" t="s">
        <v>419</v>
      </c>
      <c r="C119" s="66" t="s">
        <v>452</v>
      </c>
      <c r="D119" s="66">
        <v>1.7019313338763782</v>
      </c>
      <c r="E119" s="66">
        <v>0</v>
      </c>
      <c r="F119" s="66">
        <v>1</v>
      </c>
      <c r="G119" s="66">
        <v>0.70193133387637485</v>
      </c>
      <c r="H119" s="66">
        <v>1E+30</v>
      </c>
    </row>
    <row r="120" spans="2:8" outlineLevel="1" x14ac:dyDescent="0.25">
      <c r="B120" s="66" t="s">
        <v>420</v>
      </c>
      <c r="C120" s="66" t="s">
        <v>453</v>
      </c>
      <c r="D120" s="66">
        <v>1.0000000000000002</v>
      </c>
      <c r="E120" s="66">
        <v>0.86542581890263026</v>
      </c>
      <c r="F120" s="66">
        <v>1</v>
      </c>
      <c r="G120" s="66">
        <v>7.4380912982568256E-2</v>
      </c>
      <c r="H120" s="66">
        <v>0.30612950194261157</v>
      </c>
    </row>
    <row r="121" spans="2:8" outlineLevel="1" x14ac:dyDescent="0.25">
      <c r="B121" s="66" t="s">
        <v>421</v>
      </c>
      <c r="C121" s="66" t="s">
        <v>422</v>
      </c>
      <c r="D121" s="66">
        <v>1.3461720014870477</v>
      </c>
      <c r="E121" s="66">
        <v>0</v>
      </c>
      <c r="F121" s="66">
        <v>1</v>
      </c>
      <c r="G121" s="66">
        <v>0.34617200148704569</v>
      </c>
      <c r="H121" s="66">
        <v>1E+30</v>
      </c>
    </row>
    <row r="122" spans="2:8" outlineLevel="1" x14ac:dyDescent="0.25">
      <c r="B122" s="66" t="s">
        <v>423</v>
      </c>
      <c r="C122" s="66" t="s">
        <v>424</v>
      </c>
      <c r="D122" s="66">
        <v>1.3329479457918882</v>
      </c>
      <c r="E122" s="66">
        <v>0</v>
      </c>
      <c r="F122" s="66">
        <v>1</v>
      </c>
      <c r="G122" s="66">
        <v>0.33294794579188558</v>
      </c>
      <c r="H122" s="66">
        <v>1E+30</v>
      </c>
    </row>
    <row r="123" spans="2:8" x14ac:dyDescent="0.25">
      <c r="B123" s="66"/>
      <c r="C123" s="66"/>
      <c r="D123" s="66"/>
      <c r="E123" s="66"/>
      <c r="F123" s="66"/>
      <c r="G123" s="66"/>
      <c r="H123" s="66"/>
    </row>
    <row r="124" spans="2:8" x14ac:dyDescent="0.25">
      <c r="B124" s="66" t="s">
        <v>409</v>
      </c>
      <c r="C124" s="66" t="s">
        <v>448</v>
      </c>
      <c r="D124" s="66">
        <v>10.000000000000036</v>
      </c>
      <c r="E124" s="66">
        <v>-8.3295023884354998E-3</v>
      </c>
      <c r="F124" s="66">
        <v>10</v>
      </c>
      <c r="G124" s="66">
        <v>2.7057390498620082</v>
      </c>
      <c r="H124" s="66">
        <v>1.7009071116744581</v>
      </c>
    </row>
    <row r="125" spans="2:8" x14ac:dyDescent="0.25">
      <c r="B125" s="66" t="s">
        <v>412</v>
      </c>
      <c r="C125" s="66" t="s">
        <v>413</v>
      </c>
      <c r="D125" s="66">
        <v>2.5000000000000049</v>
      </c>
      <c r="E125" s="66">
        <v>-4.3177320226599383E-2</v>
      </c>
      <c r="F125" s="66">
        <v>2.5</v>
      </c>
      <c r="G125" s="66">
        <v>0.1924438056984171</v>
      </c>
      <c r="H125" s="66">
        <v>0.91418409942564272</v>
      </c>
    </row>
    <row r="126" spans="2:8" ht="16.5" thickBot="1" x14ac:dyDescent="0.3">
      <c r="B126" s="65" t="s">
        <v>421</v>
      </c>
      <c r="C126" s="65" t="s">
        <v>422</v>
      </c>
      <c r="D126" s="65">
        <v>1.3461720014870477</v>
      </c>
      <c r="E126" s="65">
        <v>0</v>
      </c>
      <c r="F126" s="65">
        <v>1.53</v>
      </c>
      <c r="G126" s="65">
        <v>1E+30</v>
      </c>
      <c r="H126" s="65">
        <v>0.18382799851295184</v>
      </c>
    </row>
    <row r="130" spans="5:10" x14ac:dyDescent="0.25">
      <c r="E130" s="72"/>
      <c r="F130" s="72"/>
      <c r="G130" s="72"/>
      <c r="H130" s="72"/>
      <c r="I130" s="72"/>
      <c r="J130" s="72"/>
    </row>
  </sheetData>
  <pageMargins left="0.7" right="0.7" top="0.75" bottom="0.75" header="0.3" footer="0.3"/>
  <pageSetup orientation="portrait"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H125"/>
  <sheetViews>
    <sheetView showGridLines="0" topLeftCell="A97" workbookViewId="0">
      <selection activeCell="C121" sqref="C121"/>
    </sheetView>
  </sheetViews>
  <sheetFormatPr defaultColWidth="11" defaultRowHeight="15.75" outlineLevelRow="1" x14ac:dyDescent="0.25"/>
  <cols>
    <col min="1" max="1" width="2.375" customWidth="1"/>
    <col min="2" max="2" width="6.875" bestFit="1" customWidth="1"/>
    <col min="3" max="3" width="82.625" bestFit="1" customWidth="1"/>
    <col min="4" max="4" width="12.125" bestFit="1" customWidth="1"/>
    <col min="5" max="5" width="12.625" bestFit="1" customWidth="1"/>
    <col min="6" max="6" width="10" bestFit="1" customWidth="1"/>
    <col min="7" max="8" width="12.125" bestFit="1" customWidth="1"/>
  </cols>
  <sheetData>
    <row r="1" spans="1:8" x14ac:dyDescent="0.25">
      <c r="A1" s="63" t="s">
        <v>427</v>
      </c>
    </row>
    <row r="2" spans="1:8" x14ac:dyDescent="0.25">
      <c r="A2" s="63" t="s">
        <v>454</v>
      </c>
    </row>
    <row r="3" spans="1:8" x14ac:dyDescent="0.25">
      <c r="A3" s="63" t="s">
        <v>455</v>
      </c>
    </row>
    <row r="6" spans="1:8" ht="16.5" thickBot="1" x14ac:dyDescent="0.3">
      <c r="A6" t="s">
        <v>223</v>
      </c>
    </row>
    <row r="7" spans="1:8" x14ac:dyDescent="0.25">
      <c r="B7" s="70"/>
      <c r="C7" s="70"/>
      <c r="D7" s="70" t="s">
        <v>428</v>
      </c>
      <c r="E7" s="70" t="s">
        <v>430</v>
      </c>
      <c r="F7" s="70" t="s">
        <v>432</v>
      </c>
      <c r="G7" s="70" t="s">
        <v>434</v>
      </c>
      <c r="H7" s="70" t="s">
        <v>434</v>
      </c>
    </row>
    <row r="8" spans="1:8" ht="16.5" thickBot="1" x14ac:dyDescent="0.3">
      <c r="B8" s="71" t="s">
        <v>221</v>
      </c>
      <c r="C8" s="71" t="s">
        <v>222</v>
      </c>
      <c r="D8" s="71" t="s">
        <v>429</v>
      </c>
      <c r="E8" s="71" t="s">
        <v>431</v>
      </c>
      <c r="F8" s="71" t="s">
        <v>433</v>
      </c>
      <c r="G8" s="71" t="s">
        <v>435</v>
      </c>
      <c r="H8" s="71" t="s">
        <v>436</v>
      </c>
    </row>
    <row r="9" spans="1:8" x14ac:dyDescent="0.25">
      <c r="B9" s="68" t="s">
        <v>425</v>
      </c>
      <c r="C9" s="67"/>
      <c r="D9" s="67"/>
      <c r="E9" s="67"/>
      <c r="F9" s="67"/>
      <c r="G9" s="67"/>
      <c r="H9" s="67"/>
    </row>
    <row r="10" spans="1:8" outlineLevel="1" x14ac:dyDescent="0.25">
      <c r="B10" s="66" t="s">
        <v>225</v>
      </c>
      <c r="C10" s="66" t="s">
        <v>226</v>
      </c>
      <c r="D10" s="66">
        <v>0</v>
      </c>
      <c r="E10" s="66">
        <v>0.87534758776011246</v>
      </c>
      <c r="F10" s="66">
        <v>1.1189</v>
      </c>
      <c r="G10" s="66">
        <v>1E+30</v>
      </c>
      <c r="H10" s="66">
        <v>0.87534758776011246</v>
      </c>
    </row>
    <row r="11" spans="1:8" outlineLevel="1" x14ac:dyDescent="0.25">
      <c r="B11" s="66" t="s">
        <v>227</v>
      </c>
      <c r="C11" s="66" t="s">
        <v>228</v>
      </c>
      <c r="D11" s="66">
        <v>0</v>
      </c>
      <c r="E11" s="66">
        <v>0.37534041004289159</v>
      </c>
      <c r="F11" s="66">
        <v>0.54600000000000004</v>
      </c>
      <c r="G11" s="66">
        <v>1E+30</v>
      </c>
      <c r="H11" s="66">
        <v>0.37534041004289159</v>
      </c>
    </row>
    <row r="12" spans="1:8" outlineLevel="1" x14ac:dyDescent="0.25">
      <c r="B12" s="66" t="s">
        <v>229</v>
      </c>
      <c r="C12" s="66" t="s">
        <v>230</v>
      </c>
      <c r="D12" s="66">
        <v>0</v>
      </c>
      <c r="E12" s="66">
        <v>1.1585677591411985</v>
      </c>
      <c r="F12" s="66">
        <v>1.49</v>
      </c>
      <c r="G12" s="66">
        <v>1E+30</v>
      </c>
      <c r="H12" s="66">
        <v>1.1585677591411985</v>
      </c>
    </row>
    <row r="13" spans="1:8" outlineLevel="1" x14ac:dyDescent="0.25">
      <c r="B13" s="66" t="s">
        <v>231</v>
      </c>
      <c r="C13" s="66" t="s">
        <v>232</v>
      </c>
      <c r="D13" s="66">
        <v>0</v>
      </c>
      <c r="E13" s="66">
        <v>0.10155603262142773</v>
      </c>
      <c r="F13" s="66">
        <v>0.14970000000000017</v>
      </c>
      <c r="G13" s="66">
        <v>1E+30</v>
      </c>
      <c r="H13" s="66">
        <v>0.10155603262142773</v>
      </c>
    </row>
    <row r="14" spans="1:8" outlineLevel="1" x14ac:dyDescent="0.25">
      <c r="B14" s="66" t="s">
        <v>233</v>
      </c>
      <c r="C14" s="66" t="s">
        <v>234</v>
      </c>
      <c r="D14" s="66">
        <v>0</v>
      </c>
      <c r="E14" s="66">
        <v>5.4765019124682249E-2</v>
      </c>
      <c r="F14" s="66">
        <v>8.6699999999999999E-2</v>
      </c>
      <c r="G14" s="66">
        <v>1E+30</v>
      </c>
      <c r="H14" s="66">
        <v>5.4765019124682249E-2</v>
      </c>
    </row>
    <row r="15" spans="1:8" outlineLevel="1" x14ac:dyDescent="0.25">
      <c r="B15" s="66" t="s">
        <v>235</v>
      </c>
      <c r="C15" s="66" t="s">
        <v>236</v>
      </c>
      <c r="D15" s="66">
        <v>0</v>
      </c>
      <c r="E15" s="66">
        <v>0.90871559411031455</v>
      </c>
      <c r="F15" s="66">
        <v>1.0777999999999999</v>
      </c>
      <c r="G15" s="66">
        <v>1E+30</v>
      </c>
      <c r="H15" s="66">
        <v>0.90871559411031455</v>
      </c>
    </row>
    <row r="16" spans="1:8" outlineLevel="1" x14ac:dyDescent="0.25">
      <c r="B16" s="66" t="s">
        <v>237</v>
      </c>
      <c r="C16" s="66" t="s">
        <v>238</v>
      </c>
      <c r="D16" s="66">
        <v>0</v>
      </c>
      <c r="E16" s="66">
        <v>0.29540939382997256</v>
      </c>
      <c r="F16" s="66">
        <v>0.54</v>
      </c>
      <c r="G16" s="66">
        <v>1E+30</v>
      </c>
      <c r="H16" s="66">
        <v>0.29540939382997256</v>
      </c>
    </row>
    <row r="17" spans="2:8" outlineLevel="1" x14ac:dyDescent="0.25">
      <c r="B17" s="66" t="s">
        <v>239</v>
      </c>
      <c r="C17" s="66" t="s">
        <v>240</v>
      </c>
      <c r="D17" s="66">
        <v>0</v>
      </c>
      <c r="E17" s="66">
        <v>0.23394254259691025</v>
      </c>
      <c r="F17" s="66">
        <v>0.39799999999999969</v>
      </c>
      <c r="G17" s="66">
        <v>1E+30</v>
      </c>
      <c r="H17" s="66">
        <v>0.23394254259691025</v>
      </c>
    </row>
    <row r="18" spans="2:8" outlineLevel="1" x14ac:dyDescent="0.25">
      <c r="B18" s="66" t="s">
        <v>241</v>
      </c>
      <c r="C18" s="66" t="s">
        <v>242</v>
      </c>
      <c r="D18" s="66">
        <v>0</v>
      </c>
      <c r="E18" s="66">
        <v>0.49938555779725657</v>
      </c>
      <c r="F18" s="66">
        <v>1.1437799999999996</v>
      </c>
      <c r="G18" s="66">
        <v>1E+30</v>
      </c>
      <c r="H18" s="66">
        <v>0.49938555779725657</v>
      </c>
    </row>
    <row r="19" spans="2:8" outlineLevel="1" x14ac:dyDescent="0.25">
      <c r="B19" s="66" t="s">
        <v>243</v>
      </c>
      <c r="C19" s="66" t="s">
        <v>244</v>
      </c>
      <c r="D19" s="66">
        <v>0.12553327094596256</v>
      </c>
      <c r="E19" s="66">
        <v>0</v>
      </c>
      <c r="F19" s="66">
        <v>0.25760000000000005</v>
      </c>
      <c r="G19" s="66">
        <v>3.3876737847789197E-2</v>
      </c>
      <c r="H19" s="66">
        <v>9.0295982636697705E-2</v>
      </c>
    </row>
    <row r="20" spans="2:8" outlineLevel="1" x14ac:dyDescent="0.25">
      <c r="B20" s="66" t="s">
        <v>245</v>
      </c>
      <c r="C20" s="66" t="s">
        <v>246</v>
      </c>
      <c r="D20" s="66">
        <v>0</v>
      </c>
      <c r="E20" s="66">
        <v>0.14713585020521755</v>
      </c>
      <c r="F20" s="66">
        <v>0.20600000000000041</v>
      </c>
      <c r="G20" s="66">
        <v>1E+30</v>
      </c>
      <c r="H20" s="66">
        <v>0.14713585020521755</v>
      </c>
    </row>
    <row r="21" spans="2:8" outlineLevel="1" x14ac:dyDescent="0.25">
      <c r="B21" s="66" t="s">
        <v>247</v>
      </c>
      <c r="C21" s="66" t="s">
        <v>248</v>
      </c>
      <c r="D21" s="66">
        <v>0</v>
      </c>
      <c r="E21" s="66">
        <v>4.2121874113074137E-2</v>
      </c>
      <c r="F21" s="66">
        <v>0.13676499999999958</v>
      </c>
      <c r="G21" s="66">
        <v>1E+30</v>
      </c>
      <c r="H21" s="66">
        <v>4.2121874113074137E-2</v>
      </c>
    </row>
    <row r="22" spans="2:8" outlineLevel="1" x14ac:dyDescent="0.25">
      <c r="B22" s="66" t="s">
        <v>249</v>
      </c>
      <c r="C22" s="66" t="s">
        <v>250</v>
      </c>
      <c r="D22" s="66">
        <v>0</v>
      </c>
      <c r="E22" s="66">
        <v>8.7681609258956711E-2</v>
      </c>
      <c r="F22" s="66">
        <v>0.15749999999999975</v>
      </c>
      <c r="G22" s="66">
        <v>1E+30</v>
      </c>
      <c r="H22" s="66">
        <v>8.7681609258956711E-2</v>
      </c>
    </row>
    <row r="23" spans="2:8" outlineLevel="1" x14ac:dyDescent="0.25">
      <c r="B23" s="66" t="s">
        <v>251</v>
      </c>
      <c r="C23" s="66" t="s">
        <v>252</v>
      </c>
      <c r="D23" s="66">
        <v>0</v>
      </c>
      <c r="E23" s="66">
        <v>7.4780127343152952E-2</v>
      </c>
      <c r="F23" s="66">
        <v>0.16708000000000034</v>
      </c>
      <c r="G23" s="66">
        <v>1E+30</v>
      </c>
      <c r="H23" s="66">
        <v>7.4780127343152952E-2</v>
      </c>
    </row>
    <row r="24" spans="2:8" outlineLevel="1" x14ac:dyDescent="0.25">
      <c r="B24" s="66" t="s">
        <v>253</v>
      </c>
      <c r="C24" s="66" t="s">
        <v>254</v>
      </c>
      <c r="D24" s="66">
        <v>1.7857614254208032</v>
      </c>
      <c r="E24" s="66">
        <v>0</v>
      </c>
      <c r="F24" s="66">
        <v>0.17060000000000031</v>
      </c>
      <c r="G24" s="66">
        <v>1.8860828995526272E-2</v>
      </c>
      <c r="H24" s="66">
        <v>9.0916688738272855E-3</v>
      </c>
    </row>
    <row r="25" spans="2:8" outlineLevel="1" x14ac:dyDescent="0.25">
      <c r="B25" s="66" t="s">
        <v>255</v>
      </c>
      <c r="C25" s="66" t="s">
        <v>256</v>
      </c>
      <c r="D25" s="66">
        <v>1.2737375327963318</v>
      </c>
      <c r="E25" s="66">
        <v>0</v>
      </c>
      <c r="F25" s="66">
        <v>0.15168900000000018</v>
      </c>
      <c r="G25" s="66">
        <v>7.9963192316758452E-3</v>
      </c>
      <c r="H25" s="66">
        <v>1.5032747732779423E-2</v>
      </c>
    </row>
    <row r="26" spans="2:8" outlineLevel="1" x14ac:dyDescent="0.25">
      <c r="B26" s="66" t="s">
        <v>257</v>
      </c>
      <c r="C26" s="66" t="s">
        <v>258</v>
      </c>
      <c r="D26" s="66">
        <v>0</v>
      </c>
      <c r="E26" s="66">
        <v>0.1989025138298485</v>
      </c>
      <c r="F26" s="66">
        <v>0.32220000000000049</v>
      </c>
      <c r="G26" s="66">
        <v>1E+30</v>
      </c>
      <c r="H26" s="66">
        <v>0.1989025138298485</v>
      </c>
    </row>
    <row r="27" spans="2:8" outlineLevel="1" x14ac:dyDescent="0.25">
      <c r="B27" s="66" t="s">
        <v>259</v>
      </c>
      <c r="C27" s="66" t="s">
        <v>260</v>
      </c>
      <c r="D27" s="66">
        <v>4.0953935194972804</v>
      </c>
      <c r="E27" s="66">
        <v>0</v>
      </c>
      <c r="F27" s="66">
        <v>0.18687000000000076</v>
      </c>
      <c r="G27" s="66">
        <v>1.409964710052326E-2</v>
      </c>
      <c r="H27" s="66">
        <v>2.7335134503545588E-2</v>
      </c>
    </row>
    <row r="28" spans="2:8" outlineLevel="1" x14ac:dyDescent="0.25">
      <c r="B28" s="66" t="s">
        <v>261</v>
      </c>
      <c r="C28" s="66" t="s">
        <v>262</v>
      </c>
      <c r="D28" s="66">
        <v>0</v>
      </c>
      <c r="E28" s="66">
        <v>0.5152336460271858</v>
      </c>
      <c r="F28" s="66">
        <v>0.59999999999999964</v>
      </c>
      <c r="G28" s="66">
        <v>1E+30</v>
      </c>
      <c r="H28" s="66">
        <v>0.5152336460271858</v>
      </c>
    </row>
    <row r="29" spans="2:8" outlineLevel="1" x14ac:dyDescent="0.25">
      <c r="B29" s="66" t="s">
        <v>263</v>
      </c>
      <c r="C29" s="66" t="s">
        <v>264</v>
      </c>
      <c r="D29" s="66">
        <v>0</v>
      </c>
      <c r="E29" s="66">
        <v>0.59773899390079432</v>
      </c>
      <c r="F29" s="66">
        <v>0.78180000000000049</v>
      </c>
      <c r="G29" s="66">
        <v>1E+30</v>
      </c>
      <c r="H29" s="66">
        <v>0.59773899390079432</v>
      </c>
    </row>
    <row r="30" spans="2:8" outlineLevel="1" x14ac:dyDescent="0.25">
      <c r="B30" s="66" t="s">
        <v>265</v>
      </c>
      <c r="C30" s="66" t="s">
        <v>266</v>
      </c>
      <c r="D30" s="66">
        <v>1.66601722572679</v>
      </c>
      <c r="E30" s="66">
        <v>0</v>
      </c>
      <c r="F30" s="66">
        <v>0.30400000000000027</v>
      </c>
      <c r="G30" s="66">
        <v>7.8083638693414323E-2</v>
      </c>
      <c r="H30" s="66">
        <v>5.1362564741143098E-2</v>
      </c>
    </row>
    <row r="31" spans="2:8" outlineLevel="1" x14ac:dyDescent="0.25">
      <c r="B31" s="66" t="s">
        <v>267</v>
      </c>
      <c r="C31" s="66" t="s">
        <v>268</v>
      </c>
      <c r="D31" s="66">
        <v>0</v>
      </c>
      <c r="E31" s="66">
        <v>1.8233798969151567E-2</v>
      </c>
      <c r="F31" s="66">
        <v>0.31799999999999962</v>
      </c>
      <c r="G31" s="66">
        <v>1E+30</v>
      </c>
      <c r="H31" s="66">
        <v>1.8233798969151567E-2</v>
      </c>
    </row>
    <row r="32" spans="2:8" outlineLevel="1" x14ac:dyDescent="0.25">
      <c r="B32" s="66" t="s">
        <v>269</v>
      </c>
      <c r="C32" s="66" t="s">
        <v>270</v>
      </c>
      <c r="D32" s="66">
        <v>0</v>
      </c>
      <c r="E32" s="66">
        <v>0.75294678663342318</v>
      </c>
      <c r="F32" s="66">
        <v>0.84999999999999964</v>
      </c>
      <c r="G32" s="66">
        <v>1E+30</v>
      </c>
      <c r="H32" s="66">
        <v>0.75294678663342318</v>
      </c>
    </row>
    <row r="33" spans="2:8" outlineLevel="1" x14ac:dyDescent="0.25">
      <c r="B33" s="66" t="s">
        <v>271</v>
      </c>
      <c r="C33" s="66" t="s">
        <v>272</v>
      </c>
      <c r="D33" s="66">
        <v>0</v>
      </c>
      <c r="E33" s="66">
        <v>0.13609076298574857</v>
      </c>
      <c r="F33" s="66">
        <v>0.32099999999999973</v>
      </c>
      <c r="G33" s="66">
        <v>1E+30</v>
      </c>
      <c r="H33" s="66">
        <v>0.13609076298574857</v>
      </c>
    </row>
    <row r="34" spans="2:8" outlineLevel="1" x14ac:dyDescent="0.25">
      <c r="B34" s="66" t="s">
        <v>273</v>
      </c>
      <c r="C34" s="66" t="s">
        <v>274</v>
      </c>
      <c r="D34" s="66">
        <v>0</v>
      </c>
      <c r="E34" s="66">
        <v>2.0243186228959636E-2</v>
      </c>
      <c r="F34" s="66">
        <v>0.18679999999999986</v>
      </c>
      <c r="G34" s="66">
        <v>1E+30</v>
      </c>
      <c r="H34" s="66">
        <v>2.0243186228959636E-2</v>
      </c>
    </row>
    <row r="35" spans="2:8" outlineLevel="1" x14ac:dyDescent="0.25">
      <c r="B35" s="66" t="s">
        <v>275</v>
      </c>
      <c r="C35" s="66" t="s">
        <v>276</v>
      </c>
      <c r="D35" s="66">
        <v>0</v>
      </c>
      <c r="E35" s="66">
        <v>1.2879046391463249E-2</v>
      </c>
      <c r="F35" s="66">
        <v>0.18679999999999986</v>
      </c>
      <c r="G35" s="66">
        <v>1E+30</v>
      </c>
      <c r="H35" s="66">
        <v>1.2879046391463249E-2</v>
      </c>
    </row>
    <row r="36" spans="2:8" outlineLevel="1" x14ac:dyDescent="0.25">
      <c r="B36" s="66" t="s">
        <v>277</v>
      </c>
      <c r="C36" s="66" t="s">
        <v>278</v>
      </c>
      <c r="D36" s="66">
        <v>0</v>
      </c>
      <c r="E36" s="66">
        <v>2.7473825442027953E-2</v>
      </c>
      <c r="F36" s="66">
        <v>0.18679999999999986</v>
      </c>
      <c r="G36" s="66">
        <v>1E+30</v>
      </c>
      <c r="H36" s="66">
        <v>2.7473825442027953E-2</v>
      </c>
    </row>
    <row r="37" spans="2:8" outlineLevel="1" x14ac:dyDescent="0.25">
      <c r="B37" s="66" t="s">
        <v>279</v>
      </c>
      <c r="C37" s="66" t="s">
        <v>280</v>
      </c>
      <c r="D37" s="66">
        <v>0</v>
      </c>
      <c r="E37" s="66">
        <v>0.28300916843154844</v>
      </c>
      <c r="F37" s="66">
        <v>0.43599999999999994</v>
      </c>
      <c r="G37" s="66">
        <v>1E+30</v>
      </c>
      <c r="H37" s="66">
        <v>0.28300916843154844</v>
      </c>
    </row>
    <row r="38" spans="2:8" outlineLevel="1" x14ac:dyDescent="0.25">
      <c r="B38" s="66" t="s">
        <v>281</v>
      </c>
      <c r="C38" s="66" t="s">
        <v>282</v>
      </c>
      <c r="D38" s="66">
        <v>0</v>
      </c>
      <c r="E38" s="66">
        <v>0.30469311516533742</v>
      </c>
      <c r="F38" s="66">
        <v>0.43599999999999994</v>
      </c>
      <c r="G38" s="66">
        <v>1E+30</v>
      </c>
      <c r="H38" s="66">
        <v>0.30469311516533742</v>
      </c>
    </row>
    <row r="39" spans="2:8" outlineLevel="1" x14ac:dyDescent="0.25">
      <c r="B39" s="66" t="s">
        <v>283</v>
      </c>
      <c r="C39" s="66" t="s">
        <v>284</v>
      </c>
      <c r="D39" s="66">
        <v>0</v>
      </c>
      <c r="E39" s="66">
        <v>0.38308844481191506</v>
      </c>
      <c r="F39" s="66">
        <v>0.46124999999999972</v>
      </c>
      <c r="G39" s="66">
        <v>1E+30</v>
      </c>
      <c r="H39" s="66">
        <v>0.38308844481191506</v>
      </c>
    </row>
    <row r="40" spans="2:8" outlineLevel="1" x14ac:dyDescent="0.25">
      <c r="B40" s="66" t="s">
        <v>285</v>
      </c>
      <c r="C40" s="66" t="s">
        <v>286</v>
      </c>
      <c r="D40" s="66">
        <v>0</v>
      </c>
      <c r="E40" s="66">
        <v>0.81132681782020799</v>
      </c>
      <c r="F40" s="66">
        <v>1.0999999999999996</v>
      </c>
      <c r="G40" s="66">
        <v>1E+30</v>
      </c>
      <c r="H40" s="66">
        <v>0.81132681782020799</v>
      </c>
    </row>
    <row r="41" spans="2:8" outlineLevel="1" x14ac:dyDescent="0.25">
      <c r="B41" s="66" t="s">
        <v>287</v>
      </c>
      <c r="C41" s="66" t="s">
        <v>288</v>
      </c>
      <c r="D41" s="66">
        <v>0</v>
      </c>
      <c r="E41" s="66">
        <v>0.58757448292756198</v>
      </c>
      <c r="F41" s="66">
        <v>0.80000000000000071</v>
      </c>
      <c r="G41" s="66">
        <v>1E+30</v>
      </c>
      <c r="H41" s="66">
        <v>0.58757448292756198</v>
      </c>
    </row>
    <row r="42" spans="2:8" outlineLevel="1" x14ac:dyDescent="0.25">
      <c r="B42" s="66" t="s">
        <v>289</v>
      </c>
      <c r="C42" s="66" t="s">
        <v>290</v>
      </c>
      <c r="D42" s="66">
        <v>0.75789629504349965</v>
      </c>
      <c r="E42" s="66">
        <v>0</v>
      </c>
      <c r="F42" s="66">
        <v>0.33869999999999933</v>
      </c>
      <c r="G42" s="66">
        <v>2.1355573830894991E-2</v>
      </c>
      <c r="H42" s="66">
        <v>0.12158900042782381</v>
      </c>
    </row>
    <row r="43" spans="2:8" outlineLevel="1" x14ac:dyDescent="0.25">
      <c r="B43" s="66" t="s">
        <v>291</v>
      </c>
      <c r="C43" s="66" t="s">
        <v>292</v>
      </c>
      <c r="D43" s="66">
        <v>0</v>
      </c>
      <c r="E43" s="66">
        <v>0.53553742425457618</v>
      </c>
      <c r="F43" s="66">
        <v>0.74749999999999872</v>
      </c>
      <c r="G43" s="66">
        <v>1E+30</v>
      </c>
      <c r="H43" s="66">
        <v>0.53553742425457618</v>
      </c>
    </row>
    <row r="44" spans="2:8" outlineLevel="1" x14ac:dyDescent="0.25">
      <c r="B44" s="66" t="s">
        <v>293</v>
      </c>
      <c r="C44" s="66" t="s">
        <v>294</v>
      </c>
      <c r="D44" s="66">
        <v>0</v>
      </c>
      <c r="E44" s="66">
        <v>0.6266344245475558</v>
      </c>
      <c r="F44" s="66">
        <v>0.79749999999999943</v>
      </c>
      <c r="G44" s="66">
        <v>1E+30</v>
      </c>
      <c r="H44" s="66">
        <v>0.6266344245475558</v>
      </c>
    </row>
    <row r="45" spans="2:8" outlineLevel="1" x14ac:dyDescent="0.25">
      <c r="B45" s="66" t="s">
        <v>295</v>
      </c>
      <c r="C45" s="66" t="s">
        <v>296</v>
      </c>
      <c r="D45" s="66">
        <v>0</v>
      </c>
      <c r="E45" s="66">
        <v>0.40779177404760025</v>
      </c>
      <c r="F45" s="66">
        <v>0.5210000000000008</v>
      </c>
      <c r="G45" s="66">
        <v>1E+30</v>
      </c>
      <c r="H45" s="66">
        <v>0.40779177404760025</v>
      </c>
    </row>
    <row r="46" spans="2:8" outlineLevel="1" x14ac:dyDescent="0.25">
      <c r="B46" s="66" t="s">
        <v>297</v>
      </c>
      <c r="C46" s="66" t="s">
        <v>298</v>
      </c>
      <c r="D46" s="66">
        <v>0</v>
      </c>
      <c r="E46" s="66">
        <v>0.68681731924949663</v>
      </c>
      <c r="F46" s="66">
        <v>0.82890000000000086</v>
      </c>
      <c r="G46" s="66">
        <v>1E+30</v>
      </c>
      <c r="H46" s="66">
        <v>0.68681731924949663</v>
      </c>
    </row>
    <row r="47" spans="2:8" outlineLevel="1" x14ac:dyDescent="0.25">
      <c r="B47" s="66" t="s">
        <v>299</v>
      </c>
      <c r="C47" s="66" t="s">
        <v>300</v>
      </c>
      <c r="D47" s="66">
        <v>0</v>
      </c>
      <c r="E47" s="66">
        <v>0.55228773006073473</v>
      </c>
      <c r="F47" s="66">
        <v>0.59799999999999898</v>
      </c>
      <c r="G47" s="66">
        <v>1E+30</v>
      </c>
      <c r="H47" s="66">
        <v>0.55228773006073473</v>
      </c>
    </row>
    <row r="48" spans="2:8" outlineLevel="1" x14ac:dyDescent="0.25">
      <c r="B48" s="66" t="s">
        <v>301</v>
      </c>
      <c r="C48" s="66" t="s">
        <v>302</v>
      </c>
      <c r="D48" s="66">
        <v>0</v>
      </c>
      <c r="E48" s="66">
        <v>0.59808481773698752</v>
      </c>
      <c r="F48" s="66">
        <v>0.66400000000000148</v>
      </c>
      <c r="G48" s="66">
        <v>1E+30</v>
      </c>
      <c r="H48" s="66">
        <v>0.59808481773698752</v>
      </c>
    </row>
    <row r="49" spans="2:8" outlineLevel="1" x14ac:dyDescent="0.25">
      <c r="B49" s="66" t="s">
        <v>303</v>
      </c>
      <c r="C49" s="66" t="s">
        <v>304</v>
      </c>
      <c r="D49" s="66">
        <v>0</v>
      </c>
      <c r="E49" s="66">
        <v>0.27722929824661147</v>
      </c>
      <c r="F49" s="66">
        <v>0.49099999999999966</v>
      </c>
      <c r="G49" s="66">
        <v>1E+30</v>
      </c>
      <c r="H49" s="66">
        <v>0.27722929824661147</v>
      </c>
    </row>
    <row r="50" spans="2:8" outlineLevel="1" x14ac:dyDescent="0.25">
      <c r="B50" s="66" t="s">
        <v>305</v>
      </c>
      <c r="C50" s="66" t="s">
        <v>306</v>
      </c>
      <c r="D50" s="66">
        <v>0</v>
      </c>
      <c r="E50" s="66">
        <v>1.1484930713514532</v>
      </c>
      <c r="F50" s="66">
        <v>1.2899999999999991</v>
      </c>
      <c r="G50" s="66">
        <v>1E+30</v>
      </c>
      <c r="H50" s="66">
        <v>1.1484930713514532</v>
      </c>
    </row>
    <row r="51" spans="2:8" outlineLevel="1" x14ac:dyDescent="0.25">
      <c r="B51" s="66" t="s">
        <v>307</v>
      </c>
      <c r="C51" s="66" t="s">
        <v>308</v>
      </c>
      <c r="D51" s="66">
        <v>0</v>
      </c>
      <c r="E51" s="66">
        <v>4.5622445837022844E-2</v>
      </c>
      <c r="F51" s="66">
        <v>0.11280000000000001</v>
      </c>
      <c r="G51" s="66">
        <v>1E+30</v>
      </c>
      <c r="H51" s="66">
        <v>4.5622445837022844E-2</v>
      </c>
    </row>
    <row r="52" spans="2:8" outlineLevel="1" x14ac:dyDescent="0.25">
      <c r="B52" s="66" t="s">
        <v>309</v>
      </c>
      <c r="C52" s="66" t="s">
        <v>310</v>
      </c>
      <c r="D52" s="66">
        <v>0</v>
      </c>
      <c r="E52" s="66">
        <v>0.3330908648368216</v>
      </c>
      <c r="F52" s="66">
        <v>0.5</v>
      </c>
      <c r="G52" s="66">
        <v>1E+30</v>
      </c>
      <c r="H52" s="66">
        <v>0.3330908648368216</v>
      </c>
    </row>
    <row r="53" spans="2:8" outlineLevel="1" x14ac:dyDescent="0.25">
      <c r="B53" s="66" t="s">
        <v>311</v>
      </c>
      <c r="C53" s="66" t="s">
        <v>312</v>
      </c>
      <c r="D53" s="66">
        <v>0</v>
      </c>
      <c r="E53" s="66">
        <v>0.12465388721627976</v>
      </c>
      <c r="F53" s="66">
        <v>0.25250000000000128</v>
      </c>
      <c r="G53" s="66">
        <v>1E+30</v>
      </c>
      <c r="H53" s="66">
        <v>0.12465388721627976</v>
      </c>
    </row>
    <row r="54" spans="2:8" outlineLevel="1" x14ac:dyDescent="0.25">
      <c r="B54" s="66" t="s">
        <v>313</v>
      </c>
      <c r="C54" s="66" t="s">
        <v>314</v>
      </c>
      <c r="D54" s="66">
        <v>0</v>
      </c>
      <c r="E54" s="66">
        <v>0.52878266797709317</v>
      </c>
      <c r="F54" s="66">
        <v>0.75159999999999982</v>
      </c>
      <c r="G54" s="66">
        <v>1E+30</v>
      </c>
      <c r="H54" s="66">
        <v>0.52878266797709317</v>
      </c>
    </row>
    <row r="55" spans="2:8" outlineLevel="1" x14ac:dyDescent="0.25">
      <c r="B55" s="66" t="s">
        <v>315</v>
      </c>
      <c r="C55" s="66" t="s">
        <v>316</v>
      </c>
      <c r="D55" s="66">
        <v>1.6468686661521235</v>
      </c>
      <c r="E55" s="66">
        <v>0</v>
      </c>
      <c r="F55" s="66">
        <v>4.7000000000000597E-2</v>
      </c>
      <c r="G55" s="66">
        <v>2.0740340530021752E-2</v>
      </c>
      <c r="H55" s="66">
        <v>5.2563258274202608E-3</v>
      </c>
    </row>
    <row r="56" spans="2:8" outlineLevel="1" x14ac:dyDescent="0.25">
      <c r="B56" s="66" t="s">
        <v>317</v>
      </c>
      <c r="C56" s="66" t="s">
        <v>318</v>
      </c>
      <c r="D56" s="66">
        <v>0</v>
      </c>
      <c r="E56" s="66">
        <v>0.38097593295404719</v>
      </c>
      <c r="F56" s="66">
        <v>0.42999999999999972</v>
      </c>
      <c r="G56" s="66">
        <v>1E+30</v>
      </c>
      <c r="H56" s="66">
        <v>0.38097593295404719</v>
      </c>
    </row>
    <row r="57" spans="2:8" outlineLevel="1" x14ac:dyDescent="0.25">
      <c r="B57" s="66" t="s">
        <v>319</v>
      </c>
      <c r="C57" s="66" t="s">
        <v>320</v>
      </c>
      <c r="D57" s="66">
        <v>0</v>
      </c>
      <c r="E57" s="66">
        <v>0.66794741104318089</v>
      </c>
      <c r="F57" s="66">
        <v>0.86660000000000181</v>
      </c>
      <c r="G57" s="66">
        <v>1E+30</v>
      </c>
      <c r="H57" s="66">
        <v>0.66794741104318089</v>
      </c>
    </row>
    <row r="58" spans="2:8" outlineLevel="1" x14ac:dyDescent="0.25">
      <c r="B58" s="66" t="s">
        <v>321</v>
      </c>
      <c r="C58" s="66" t="s">
        <v>322</v>
      </c>
      <c r="D58" s="66">
        <v>0</v>
      </c>
      <c r="E58" s="66">
        <v>0.57642844973349372</v>
      </c>
      <c r="F58" s="66">
        <v>0.65599999999999881</v>
      </c>
      <c r="G58" s="66">
        <v>1E+30</v>
      </c>
      <c r="H58" s="66">
        <v>0.57642844973349372</v>
      </c>
    </row>
    <row r="59" spans="2:8" outlineLevel="1" x14ac:dyDescent="0.25">
      <c r="B59" s="66" t="s">
        <v>323</v>
      </c>
      <c r="C59" s="66" t="s">
        <v>324</v>
      </c>
      <c r="D59" s="66">
        <v>0</v>
      </c>
      <c r="E59" s="66">
        <v>0.40253440534451496</v>
      </c>
      <c r="F59" s="66">
        <v>0.50359999999999872</v>
      </c>
      <c r="G59" s="66">
        <v>1E+30</v>
      </c>
      <c r="H59" s="66">
        <v>0.40253440534451496</v>
      </c>
    </row>
    <row r="60" spans="2:8" outlineLevel="1" x14ac:dyDescent="0.25">
      <c r="B60" s="66" t="s">
        <v>325</v>
      </c>
      <c r="C60" s="66" t="s">
        <v>326</v>
      </c>
      <c r="D60" s="66">
        <v>0</v>
      </c>
      <c r="E60" s="66">
        <v>0.68601938166928922</v>
      </c>
      <c r="F60" s="66">
        <v>0.89000000000000057</v>
      </c>
      <c r="G60" s="66">
        <v>1E+30</v>
      </c>
      <c r="H60" s="66">
        <v>0.68601938166928922</v>
      </c>
    </row>
    <row r="61" spans="2:8" outlineLevel="1" x14ac:dyDescent="0.25">
      <c r="B61" s="66" t="s">
        <v>327</v>
      </c>
      <c r="C61" s="66" t="s">
        <v>328</v>
      </c>
      <c r="D61" s="66">
        <v>0</v>
      </c>
      <c r="E61" s="66">
        <v>1.7503474073097988E-2</v>
      </c>
      <c r="F61" s="66">
        <v>0.15800000000000125</v>
      </c>
      <c r="G61" s="66">
        <v>1E+30</v>
      </c>
      <c r="H61" s="66">
        <v>1.7503474073097988E-2</v>
      </c>
    </row>
    <row r="62" spans="2:8" outlineLevel="1" x14ac:dyDescent="0.25">
      <c r="B62" s="66" t="s">
        <v>329</v>
      </c>
      <c r="C62" s="66" t="s">
        <v>330</v>
      </c>
      <c r="D62" s="66">
        <v>0</v>
      </c>
      <c r="E62" s="66">
        <v>0.11884780565827217</v>
      </c>
      <c r="F62" s="66">
        <v>0.36680000000000135</v>
      </c>
      <c r="G62" s="66">
        <v>1E+30</v>
      </c>
      <c r="H62" s="66">
        <v>0.11884780565827217</v>
      </c>
    </row>
    <row r="63" spans="2:8" outlineLevel="1" x14ac:dyDescent="0.25">
      <c r="B63" s="66" t="s">
        <v>331</v>
      </c>
      <c r="C63" s="66" t="s">
        <v>332</v>
      </c>
      <c r="D63" s="66">
        <v>0</v>
      </c>
      <c r="E63" s="66">
        <v>0.67063507170891867</v>
      </c>
      <c r="F63" s="66">
        <v>0.79459999999999908</v>
      </c>
      <c r="G63" s="66">
        <v>1E+30</v>
      </c>
      <c r="H63" s="66">
        <v>0.67063507170891867</v>
      </c>
    </row>
    <row r="64" spans="2:8" outlineLevel="1" x14ac:dyDescent="0.25">
      <c r="B64" s="66" t="s">
        <v>333</v>
      </c>
      <c r="C64" s="66" t="s">
        <v>334</v>
      </c>
      <c r="D64" s="66">
        <v>0</v>
      </c>
      <c r="E64" s="66">
        <v>0.55418590567598069</v>
      </c>
      <c r="F64" s="66">
        <v>0.79599999999999937</v>
      </c>
      <c r="G64" s="66">
        <v>1E+30</v>
      </c>
      <c r="H64" s="66">
        <v>0.55418590567598069</v>
      </c>
    </row>
    <row r="65" spans="2:8" outlineLevel="1" x14ac:dyDescent="0.25">
      <c r="B65" s="66" t="s">
        <v>335</v>
      </c>
      <c r="C65" s="66" t="s">
        <v>336</v>
      </c>
      <c r="D65" s="66">
        <v>0</v>
      </c>
      <c r="E65" s="66">
        <v>0.70581271650149169</v>
      </c>
      <c r="F65" s="66">
        <v>0.83399999999999963</v>
      </c>
      <c r="G65" s="66">
        <v>1E+30</v>
      </c>
      <c r="H65" s="66">
        <v>0.70581271650149169</v>
      </c>
    </row>
    <row r="66" spans="2:8" outlineLevel="1" x14ac:dyDescent="0.25">
      <c r="B66" s="66" t="s">
        <v>337</v>
      </c>
      <c r="C66" s="66" t="s">
        <v>338</v>
      </c>
      <c r="D66" s="66">
        <v>1.9962943991925521</v>
      </c>
      <c r="E66" s="66">
        <v>0</v>
      </c>
      <c r="F66" s="66">
        <v>7.0699999999998653E-2</v>
      </c>
      <c r="G66" s="66">
        <v>1.8207111165892468E-2</v>
      </c>
      <c r="H66" s="66">
        <v>9.7533166229075742E-3</v>
      </c>
    </row>
    <row r="67" spans="2:8" outlineLevel="1" x14ac:dyDescent="0.25">
      <c r="B67" s="66" t="s">
        <v>339</v>
      </c>
      <c r="C67" s="66" t="s">
        <v>340</v>
      </c>
      <c r="D67" s="66">
        <v>0</v>
      </c>
      <c r="E67" s="66">
        <v>3.6882893038799346E-2</v>
      </c>
      <c r="F67" s="66">
        <v>9.3900000000001427E-2</v>
      </c>
      <c r="G67" s="66">
        <v>1E+30</v>
      </c>
      <c r="H67" s="66">
        <v>3.6882893038799346E-2</v>
      </c>
    </row>
    <row r="68" spans="2:8" outlineLevel="1" x14ac:dyDescent="0.25">
      <c r="B68" s="66" t="s">
        <v>341</v>
      </c>
      <c r="C68" s="66" t="s">
        <v>342</v>
      </c>
      <c r="D68" s="66">
        <v>0</v>
      </c>
      <c r="E68" s="66">
        <v>0.14006706653687798</v>
      </c>
      <c r="F68" s="66">
        <v>0.20767999999999986</v>
      </c>
      <c r="G68" s="66">
        <v>1E+30</v>
      </c>
      <c r="H68" s="66">
        <v>0.14006706653687798</v>
      </c>
    </row>
    <row r="69" spans="2:8" outlineLevel="1" x14ac:dyDescent="0.25">
      <c r="B69" s="66" t="s">
        <v>343</v>
      </c>
      <c r="C69" s="66" t="s">
        <v>344</v>
      </c>
      <c r="D69" s="66">
        <v>0</v>
      </c>
      <c r="E69" s="66">
        <v>3.8217896684967993E-2</v>
      </c>
      <c r="F69" s="66">
        <v>0.10679999999999978</v>
      </c>
      <c r="G69" s="66">
        <v>1E+30</v>
      </c>
      <c r="H69" s="66">
        <v>3.8217896684967993E-2</v>
      </c>
    </row>
    <row r="70" spans="2:8" outlineLevel="1" x14ac:dyDescent="0.25">
      <c r="B70" s="66" t="s">
        <v>345</v>
      </c>
      <c r="C70" s="66" t="s">
        <v>346</v>
      </c>
      <c r="D70" s="66">
        <v>0</v>
      </c>
      <c r="E70" s="66">
        <v>7.0194390790603953E-2</v>
      </c>
      <c r="F70" s="66">
        <v>0.13165000000000049</v>
      </c>
      <c r="G70" s="66">
        <v>1E+30</v>
      </c>
      <c r="H70" s="66">
        <v>7.0194390790603953E-2</v>
      </c>
    </row>
    <row r="71" spans="2:8" outlineLevel="1" x14ac:dyDescent="0.25">
      <c r="B71" s="66" t="s">
        <v>347</v>
      </c>
      <c r="C71" s="66" t="s">
        <v>348</v>
      </c>
      <c r="D71" s="66">
        <v>0</v>
      </c>
      <c r="E71" s="66">
        <v>0.11067234573568434</v>
      </c>
      <c r="F71" s="66">
        <v>0.17460000000000164</v>
      </c>
      <c r="G71" s="66">
        <v>1E+30</v>
      </c>
      <c r="H71" s="66">
        <v>0.11067234573568434</v>
      </c>
    </row>
    <row r="72" spans="2:8" outlineLevel="1" x14ac:dyDescent="0.25">
      <c r="B72" s="66" t="s">
        <v>349</v>
      </c>
      <c r="C72" s="66" t="s">
        <v>350</v>
      </c>
      <c r="D72" s="66">
        <v>0</v>
      </c>
      <c r="E72" s="66">
        <v>7.160287025677467E-2</v>
      </c>
      <c r="F72" s="66">
        <v>0.13929999999999865</v>
      </c>
      <c r="G72" s="66">
        <v>1E+30</v>
      </c>
      <c r="H72" s="66">
        <v>7.160287025677467E-2</v>
      </c>
    </row>
    <row r="73" spans="2:8" outlineLevel="1" x14ac:dyDescent="0.25">
      <c r="B73" s="66" t="s">
        <v>351</v>
      </c>
      <c r="C73" s="66" t="s">
        <v>352</v>
      </c>
      <c r="D73" s="66">
        <v>0</v>
      </c>
      <c r="E73" s="66">
        <v>0.10834519626986237</v>
      </c>
      <c r="F73" s="66">
        <v>0.17795999999999879</v>
      </c>
      <c r="G73" s="66">
        <v>1E+30</v>
      </c>
      <c r="H73" s="66">
        <v>0.10834519626986237</v>
      </c>
    </row>
    <row r="74" spans="2:8" outlineLevel="1" x14ac:dyDescent="0.25">
      <c r="B74" s="66" t="s">
        <v>353</v>
      </c>
      <c r="C74" s="66" t="s">
        <v>354</v>
      </c>
      <c r="D74" s="66">
        <v>0</v>
      </c>
      <c r="E74" s="66">
        <v>0.54479601628777496</v>
      </c>
      <c r="F74" s="66">
        <v>0.74652999999999992</v>
      </c>
      <c r="G74" s="66">
        <v>1E+30</v>
      </c>
      <c r="H74" s="66">
        <v>0.54479601628777496</v>
      </c>
    </row>
    <row r="75" spans="2:8" outlineLevel="1" x14ac:dyDescent="0.25">
      <c r="B75" s="66" t="s">
        <v>355</v>
      </c>
      <c r="C75" s="66" t="s">
        <v>356</v>
      </c>
      <c r="D75" s="66">
        <v>0</v>
      </c>
      <c r="E75" s="66">
        <v>0.32810763887646166</v>
      </c>
      <c r="F75" s="66">
        <v>0.48199999999999932</v>
      </c>
      <c r="G75" s="66">
        <v>1E+30</v>
      </c>
      <c r="H75" s="66">
        <v>0.32810763887646166</v>
      </c>
    </row>
    <row r="76" spans="2:8" outlineLevel="1" x14ac:dyDescent="0.25">
      <c r="B76" s="66" t="s">
        <v>357</v>
      </c>
      <c r="C76" s="66" t="s">
        <v>358</v>
      </c>
      <c r="D76" s="66">
        <v>2.347779822180224</v>
      </c>
      <c r="E76" s="66">
        <v>0</v>
      </c>
      <c r="F76" s="66">
        <v>0.15500000000000114</v>
      </c>
      <c r="G76" s="66">
        <v>3.8637217028732553E-2</v>
      </c>
      <c r="H76" s="66">
        <v>6.8921656221650529E-2</v>
      </c>
    </row>
    <row r="77" spans="2:8" outlineLevel="1" x14ac:dyDescent="0.25">
      <c r="B77" s="66" t="s">
        <v>359</v>
      </c>
      <c r="C77" s="66" t="s">
        <v>360</v>
      </c>
      <c r="D77" s="66">
        <v>0</v>
      </c>
      <c r="E77" s="66">
        <v>0.1089520729974649</v>
      </c>
      <c r="F77" s="66">
        <v>0.19000000000000128</v>
      </c>
      <c r="G77" s="66">
        <v>1E+30</v>
      </c>
      <c r="H77" s="66">
        <v>0.1089520729974649</v>
      </c>
    </row>
    <row r="78" spans="2:8" outlineLevel="1" x14ac:dyDescent="0.25">
      <c r="B78" s="66" t="s">
        <v>361</v>
      </c>
      <c r="C78" s="66" t="s">
        <v>362</v>
      </c>
      <c r="D78" s="66">
        <v>0</v>
      </c>
      <c r="E78" s="66">
        <v>4.6744430848364681E-2</v>
      </c>
      <c r="F78" s="66">
        <v>8.5000000000000853E-2</v>
      </c>
      <c r="G78" s="66">
        <v>1E+30</v>
      </c>
      <c r="H78" s="66">
        <v>4.6744430848364681E-2</v>
      </c>
    </row>
    <row r="79" spans="2:8" outlineLevel="1" x14ac:dyDescent="0.25">
      <c r="B79" s="66" t="s">
        <v>363</v>
      </c>
      <c r="C79" s="66" t="s">
        <v>364</v>
      </c>
      <c r="D79" s="66">
        <v>0</v>
      </c>
      <c r="E79" s="66">
        <v>0.74629105444522237</v>
      </c>
      <c r="F79" s="66">
        <v>0.79999999999999716</v>
      </c>
      <c r="G79" s="66">
        <v>1E+30</v>
      </c>
      <c r="H79" s="66">
        <v>0.74629105444522237</v>
      </c>
    </row>
    <row r="80" spans="2:8" outlineLevel="1" x14ac:dyDescent="0.25">
      <c r="B80" s="66" t="s">
        <v>365</v>
      </c>
      <c r="C80" s="66" t="s">
        <v>366</v>
      </c>
      <c r="D80" s="66">
        <v>0</v>
      </c>
      <c r="E80" s="66">
        <v>2.9723506644085674E-2</v>
      </c>
      <c r="F80" s="66">
        <v>0.13799999999999812</v>
      </c>
      <c r="G80" s="66">
        <v>1E+30</v>
      </c>
      <c r="H80" s="66">
        <v>2.9723506644085674E-2</v>
      </c>
    </row>
    <row r="81" spans="2:8" outlineLevel="1" x14ac:dyDescent="0.25">
      <c r="B81" s="66" t="s">
        <v>367</v>
      </c>
      <c r="C81" s="66" t="s">
        <v>368</v>
      </c>
      <c r="D81" s="66">
        <v>0</v>
      </c>
      <c r="E81" s="66">
        <v>0.33680228953477243</v>
      </c>
      <c r="F81" s="66">
        <v>0.4369000000000014</v>
      </c>
      <c r="G81" s="66">
        <v>1E+30</v>
      </c>
      <c r="H81" s="66">
        <v>0.33680228953477243</v>
      </c>
    </row>
    <row r="82" spans="2:8" outlineLevel="1" x14ac:dyDescent="0.25">
      <c r="B82" s="66" t="s">
        <v>369</v>
      </c>
      <c r="C82" s="66" t="s">
        <v>370</v>
      </c>
      <c r="D82" s="66">
        <v>0</v>
      </c>
      <c r="E82" s="66">
        <v>0.21920061391440535</v>
      </c>
      <c r="F82" s="66">
        <v>0.31499999999999773</v>
      </c>
      <c r="G82" s="66">
        <v>1E+30</v>
      </c>
      <c r="H82" s="66">
        <v>0.21920061391440535</v>
      </c>
    </row>
    <row r="83" spans="2:8" outlineLevel="1" x14ac:dyDescent="0.25">
      <c r="B83" s="66" t="s">
        <v>371</v>
      </c>
      <c r="C83" s="66" t="s">
        <v>372</v>
      </c>
      <c r="D83" s="66">
        <v>0</v>
      </c>
      <c r="E83" s="66">
        <v>0.45051372037462678</v>
      </c>
      <c r="F83" s="66">
        <v>0.52199999999999847</v>
      </c>
      <c r="G83" s="66">
        <v>1E+30</v>
      </c>
      <c r="H83" s="66">
        <v>0.45051372037462678</v>
      </c>
    </row>
    <row r="84" spans="2:8" outlineLevel="1" x14ac:dyDescent="0.25">
      <c r="B84" s="66" t="s">
        <v>373</v>
      </c>
      <c r="C84" s="66" t="s">
        <v>374</v>
      </c>
      <c r="D84" s="66">
        <v>0</v>
      </c>
      <c r="E84" s="66">
        <v>0.3796635176485933</v>
      </c>
      <c r="F84" s="66">
        <v>0.47290000000000276</v>
      </c>
      <c r="G84" s="66">
        <v>1E+30</v>
      </c>
      <c r="H84" s="66">
        <v>0.3796635176485933</v>
      </c>
    </row>
    <row r="85" spans="2:8" outlineLevel="1" x14ac:dyDescent="0.25">
      <c r="B85" s="66" t="s">
        <v>375</v>
      </c>
      <c r="C85" s="66" t="s">
        <v>376</v>
      </c>
      <c r="D85" s="66">
        <v>0</v>
      </c>
      <c r="E85" s="66">
        <v>9.3033167953350537E-2</v>
      </c>
      <c r="F85" s="66">
        <v>0.14269999999999783</v>
      </c>
      <c r="G85" s="66">
        <v>1E+30</v>
      </c>
      <c r="H85" s="66">
        <v>9.3033167953350537E-2</v>
      </c>
    </row>
    <row r="86" spans="2:8" outlineLevel="1" x14ac:dyDescent="0.25">
      <c r="B86" s="66" t="s">
        <v>377</v>
      </c>
      <c r="C86" s="66" t="s">
        <v>378</v>
      </c>
      <c r="D86" s="66">
        <v>0</v>
      </c>
      <c r="E86" s="66">
        <v>7.8399825251937394E-2</v>
      </c>
      <c r="F86" s="66">
        <v>0.12254999999999683</v>
      </c>
      <c r="G86" s="66">
        <v>1E+30</v>
      </c>
      <c r="H86" s="66">
        <v>7.8399825251937394E-2</v>
      </c>
    </row>
    <row r="87" spans="2:8" outlineLevel="1" x14ac:dyDescent="0.25">
      <c r="B87" s="66" t="s">
        <v>379</v>
      </c>
      <c r="C87" s="66" t="s">
        <v>380</v>
      </c>
      <c r="D87" s="66">
        <v>0</v>
      </c>
      <c r="E87" s="66">
        <v>7.0680913104944385E-2</v>
      </c>
      <c r="F87" s="66">
        <v>0.13089999999999691</v>
      </c>
      <c r="G87" s="66">
        <v>1E+30</v>
      </c>
      <c r="H87" s="66">
        <v>7.0680913104944385E-2</v>
      </c>
    </row>
    <row r="88" spans="2:8" outlineLevel="1" x14ac:dyDescent="0.25">
      <c r="B88" s="66" t="s">
        <v>381</v>
      </c>
      <c r="C88" s="66" t="s">
        <v>382</v>
      </c>
      <c r="D88" s="66">
        <v>0</v>
      </c>
      <c r="E88" s="66">
        <v>9.9789367324673778E-2</v>
      </c>
      <c r="F88" s="66">
        <v>0.12839999999999918</v>
      </c>
      <c r="G88" s="66">
        <v>1E+30</v>
      </c>
      <c r="H88" s="66">
        <v>9.9789367324673778E-2</v>
      </c>
    </row>
    <row r="89" spans="2:8" outlineLevel="1" x14ac:dyDescent="0.25">
      <c r="B89" s="66" t="s">
        <v>383</v>
      </c>
      <c r="C89" s="66" t="s">
        <v>384</v>
      </c>
      <c r="D89" s="66">
        <v>0</v>
      </c>
      <c r="E89" s="66">
        <v>5.98238939641388E-2</v>
      </c>
      <c r="F89" s="66">
        <v>0.13230000000000075</v>
      </c>
      <c r="G89" s="66">
        <v>1E+30</v>
      </c>
      <c r="H89" s="66">
        <v>5.98238939641388E-2</v>
      </c>
    </row>
    <row r="90" spans="2:8" outlineLevel="1" x14ac:dyDescent="0.25">
      <c r="B90" s="66" t="s">
        <v>385</v>
      </c>
      <c r="C90" s="66" t="s">
        <v>386</v>
      </c>
      <c r="D90" s="66">
        <v>0</v>
      </c>
      <c r="E90" s="66">
        <v>0.4837905648169637</v>
      </c>
      <c r="F90" s="66">
        <v>0.63029999999999831</v>
      </c>
      <c r="G90" s="66">
        <v>1E+30</v>
      </c>
      <c r="H90" s="66">
        <v>0.4837905648169637</v>
      </c>
    </row>
    <row r="91" spans="2:8" outlineLevel="1" x14ac:dyDescent="0.25">
      <c r="B91" s="66" t="s">
        <v>387</v>
      </c>
      <c r="C91" s="66" t="s">
        <v>388</v>
      </c>
      <c r="D91" s="66">
        <v>0</v>
      </c>
      <c r="E91" s="66">
        <v>0.16834309499145492</v>
      </c>
      <c r="F91" s="66">
        <v>0.31519000000000119</v>
      </c>
      <c r="G91" s="66">
        <v>1E+30</v>
      </c>
      <c r="H91" s="66">
        <v>0.16834309499145492</v>
      </c>
    </row>
    <row r="92" spans="2:8" outlineLevel="1" x14ac:dyDescent="0.25">
      <c r="B92" s="66" t="s">
        <v>389</v>
      </c>
      <c r="C92" s="66" t="s">
        <v>390</v>
      </c>
      <c r="D92" s="66">
        <v>0</v>
      </c>
      <c r="E92" s="66">
        <v>1.038650786328104</v>
      </c>
      <c r="F92" s="66">
        <v>1.1229000000000013</v>
      </c>
      <c r="G92" s="66">
        <v>1E+30</v>
      </c>
      <c r="H92" s="66">
        <v>1.038650786328104</v>
      </c>
    </row>
    <row r="93" spans="2:8" outlineLevel="1" x14ac:dyDescent="0.25">
      <c r="B93" s="66" t="s">
        <v>391</v>
      </c>
      <c r="C93" s="66" t="s">
        <v>392</v>
      </c>
      <c r="D93" s="66">
        <v>0</v>
      </c>
      <c r="E93" s="66">
        <v>0.92266403918158646</v>
      </c>
      <c r="F93" s="66">
        <v>1.0630000000000024</v>
      </c>
      <c r="G93" s="66">
        <v>1E+30</v>
      </c>
      <c r="H93" s="66">
        <v>0.92266403918158646</v>
      </c>
    </row>
    <row r="94" spans="2:8" ht="16.5" outlineLevel="1" thickBot="1" x14ac:dyDescent="0.3">
      <c r="B94" s="65" t="s">
        <v>393</v>
      </c>
      <c r="C94" s="65" t="s">
        <v>394</v>
      </c>
      <c r="D94" s="65">
        <v>1.5763171303636858</v>
      </c>
      <c r="E94" s="65">
        <v>0</v>
      </c>
      <c r="F94" s="65">
        <v>0.13579000000000008</v>
      </c>
      <c r="G94" s="65">
        <v>2.4353016769309087E-2</v>
      </c>
      <c r="H94" s="65">
        <v>1.9719783044757851E-2</v>
      </c>
    </row>
    <row r="97" spans="1:8" ht="16.5" thickBot="1" x14ac:dyDescent="0.3">
      <c r="A97" t="s">
        <v>224</v>
      </c>
    </row>
    <row r="98" spans="1:8" x14ac:dyDescent="0.25">
      <c r="B98" s="70"/>
      <c r="C98" s="70"/>
      <c r="D98" s="70" t="s">
        <v>428</v>
      </c>
      <c r="E98" s="70" t="s">
        <v>437</v>
      </c>
      <c r="F98" s="70" t="s">
        <v>439</v>
      </c>
      <c r="G98" s="70" t="s">
        <v>434</v>
      </c>
      <c r="H98" s="70" t="s">
        <v>434</v>
      </c>
    </row>
    <row r="99" spans="1:8" ht="16.5" thickBot="1" x14ac:dyDescent="0.3">
      <c r="B99" s="71" t="s">
        <v>221</v>
      </c>
      <c r="C99" s="71" t="s">
        <v>222</v>
      </c>
      <c r="D99" s="71" t="s">
        <v>429</v>
      </c>
      <c r="E99" s="71" t="s">
        <v>438</v>
      </c>
      <c r="F99" s="71" t="s">
        <v>440</v>
      </c>
      <c r="G99" s="71" t="s">
        <v>435</v>
      </c>
      <c r="H99" s="71" t="s">
        <v>436</v>
      </c>
    </row>
    <row r="100" spans="1:8" x14ac:dyDescent="0.25">
      <c r="B100" s="66" t="s">
        <v>395</v>
      </c>
      <c r="C100" s="66" t="s">
        <v>444</v>
      </c>
      <c r="D100" s="66">
        <v>1.0000000000000009</v>
      </c>
      <c r="E100" s="66">
        <v>2.0923694893873379</v>
      </c>
      <c r="F100" s="66">
        <v>1</v>
      </c>
      <c r="G100" s="66">
        <v>0.13108241666483522</v>
      </c>
      <c r="H100" s="66">
        <v>5.2233409462598364E-2</v>
      </c>
    </row>
    <row r="101" spans="1:8" x14ac:dyDescent="0.25">
      <c r="B101" s="66" t="s">
        <v>396</v>
      </c>
      <c r="C101" s="66" t="s">
        <v>445</v>
      </c>
      <c r="D101" s="66">
        <v>1.4254073851134246</v>
      </c>
      <c r="E101" s="66">
        <v>0</v>
      </c>
      <c r="F101" s="66">
        <v>1</v>
      </c>
      <c r="G101" s="66">
        <v>0.42540738511341952</v>
      </c>
      <c r="H101" s="66">
        <v>1E+30</v>
      </c>
    </row>
    <row r="102" spans="1:8" x14ac:dyDescent="0.25">
      <c r="B102" s="66" t="s">
        <v>397</v>
      </c>
      <c r="C102" s="66" t="s">
        <v>446</v>
      </c>
      <c r="D102" s="66">
        <v>1.2694000000000045</v>
      </c>
      <c r="E102" s="66">
        <v>-0.18044327066534513</v>
      </c>
      <c r="F102" s="66">
        <v>1.2694000000000001</v>
      </c>
      <c r="G102" s="66">
        <v>0.30663455951464952</v>
      </c>
      <c r="H102" s="66">
        <v>0.16249446133381357</v>
      </c>
    </row>
    <row r="103" spans="1:8" x14ac:dyDescent="0.25">
      <c r="B103" s="66" t="s">
        <v>397</v>
      </c>
      <c r="C103" s="66" t="s">
        <v>446</v>
      </c>
      <c r="D103" s="66">
        <v>1.2694000000000045</v>
      </c>
      <c r="E103" s="66">
        <v>0</v>
      </c>
      <c r="F103" s="66">
        <v>0.73050000000000004</v>
      </c>
      <c r="G103" s="66">
        <v>0.5389000000000006</v>
      </c>
      <c r="H103" s="66">
        <v>1E+30</v>
      </c>
    </row>
    <row r="104" spans="1:8" x14ac:dyDescent="0.25">
      <c r="B104" s="66" t="s">
        <v>398</v>
      </c>
      <c r="C104" s="66" t="s">
        <v>447</v>
      </c>
      <c r="D104" s="66">
        <v>0.98443144525585258</v>
      </c>
      <c r="E104" s="66">
        <v>0</v>
      </c>
      <c r="F104" s="66">
        <v>1.1823999999999999</v>
      </c>
      <c r="G104" s="66">
        <v>1E+30</v>
      </c>
      <c r="H104" s="66">
        <v>0.19796855474414524</v>
      </c>
    </row>
    <row r="105" spans="1:8" x14ac:dyDescent="0.25">
      <c r="B105" s="66" t="s">
        <v>398</v>
      </c>
      <c r="C105" s="66" t="s">
        <v>447</v>
      </c>
      <c r="D105" s="66">
        <v>0.98443144525585258</v>
      </c>
      <c r="E105" s="66">
        <v>0</v>
      </c>
      <c r="F105" s="66">
        <v>0.81757000000000002</v>
      </c>
      <c r="G105" s="66">
        <v>0.1668614452558545</v>
      </c>
      <c r="H105" s="66">
        <v>1E+30</v>
      </c>
    </row>
    <row r="106" spans="1:8" x14ac:dyDescent="0.25">
      <c r="B106" s="69" t="s">
        <v>426</v>
      </c>
      <c r="C106" s="66"/>
      <c r="D106" s="66"/>
      <c r="E106" s="66"/>
      <c r="F106" s="66"/>
      <c r="G106" s="66"/>
      <c r="H106" s="66"/>
    </row>
    <row r="107" spans="1:8" outlineLevel="1" x14ac:dyDescent="0.25">
      <c r="B107" s="66" t="s">
        <v>399</v>
      </c>
      <c r="C107" s="66" t="s">
        <v>400</v>
      </c>
      <c r="D107" s="66">
        <v>1.1056471131218424</v>
      </c>
      <c r="E107" s="66">
        <v>0</v>
      </c>
      <c r="F107" s="66">
        <v>1</v>
      </c>
      <c r="G107" s="66">
        <v>0.10564711312183675</v>
      </c>
      <c r="H107" s="66">
        <v>1E+30</v>
      </c>
    </row>
    <row r="108" spans="1:8" outlineLevel="1" x14ac:dyDescent="0.25">
      <c r="B108" s="66" t="s">
        <v>401</v>
      </c>
      <c r="C108" s="66" t="s">
        <v>402</v>
      </c>
      <c r="D108" s="66">
        <v>0.99999999999998801</v>
      </c>
      <c r="E108" s="66">
        <v>0.13943586875424388</v>
      </c>
      <c r="F108" s="66">
        <v>1</v>
      </c>
      <c r="G108" s="66">
        <v>0.80317817562066585</v>
      </c>
      <c r="H108" s="66">
        <v>0.45016845574164077</v>
      </c>
    </row>
    <row r="109" spans="1:8" outlineLevel="1" x14ac:dyDescent="0.25">
      <c r="B109" s="66" t="s">
        <v>403</v>
      </c>
      <c r="C109" s="66" t="s">
        <v>404</v>
      </c>
      <c r="D109" s="66">
        <v>1.0000000000000031</v>
      </c>
      <c r="E109" s="66">
        <v>0.13785984218597094</v>
      </c>
      <c r="F109" s="66">
        <v>1</v>
      </c>
      <c r="G109" s="66">
        <v>0.20201514818076144</v>
      </c>
      <c r="H109" s="66">
        <v>0.3934508437222583</v>
      </c>
    </row>
    <row r="110" spans="1:8" outlineLevel="1" x14ac:dyDescent="0.25">
      <c r="B110" s="66" t="s">
        <v>405</v>
      </c>
      <c r="C110" s="66" t="s">
        <v>406</v>
      </c>
      <c r="D110" s="66">
        <v>2.2518591078505414</v>
      </c>
      <c r="E110" s="66">
        <v>0</v>
      </c>
      <c r="F110" s="66">
        <v>1</v>
      </c>
      <c r="G110" s="66">
        <v>1.251859107850543</v>
      </c>
      <c r="H110" s="66">
        <v>1E+30</v>
      </c>
    </row>
    <row r="111" spans="1:8" outlineLevel="1" x14ac:dyDescent="0.25">
      <c r="B111" s="66" t="s">
        <v>407</v>
      </c>
      <c r="C111" s="66" t="s">
        <v>408</v>
      </c>
      <c r="D111" s="66">
        <v>1.000000000000002</v>
      </c>
      <c r="E111" s="66">
        <v>0.13749040142266944</v>
      </c>
      <c r="F111" s="66">
        <v>1</v>
      </c>
      <c r="G111" s="66">
        <v>0.11563302098489116</v>
      </c>
      <c r="H111" s="66">
        <v>0.14572191769798487</v>
      </c>
    </row>
    <row r="112" spans="1:8" outlineLevel="1" x14ac:dyDescent="0.25">
      <c r="B112" s="66" t="s">
        <v>409</v>
      </c>
      <c r="C112" s="66" t="s">
        <v>448</v>
      </c>
      <c r="D112" s="66">
        <v>1.0000000000000056</v>
      </c>
      <c r="E112" s="66">
        <v>1.7464178829930125E-2</v>
      </c>
      <c r="F112" s="66">
        <v>1</v>
      </c>
      <c r="G112" s="66">
        <v>3.3950039449028377</v>
      </c>
      <c r="H112" s="66">
        <v>0.64905141913906161</v>
      </c>
    </row>
    <row r="113" spans="2:8" outlineLevel="1" x14ac:dyDescent="0.25">
      <c r="B113" s="66" t="s">
        <v>410</v>
      </c>
      <c r="C113" s="66" t="s">
        <v>449</v>
      </c>
      <c r="D113" s="66">
        <v>2.9635783462401686</v>
      </c>
      <c r="E113" s="66">
        <v>0</v>
      </c>
      <c r="F113" s="66">
        <v>1</v>
      </c>
      <c r="G113" s="66">
        <v>1.9635783462401648</v>
      </c>
      <c r="H113" s="66">
        <v>1E+30</v>
      </c>
    </row>
    <row r="114" spans="2:8" outlineLevel="1" x14ac:dyDescent="0.25">
      <c r="B114" s="66" t="s">
        <v>411</v>
      </c>
      <c r="C114" s="66" t="s">
        <v>450</v>
      </c>
      <c r="D114" s="66">
        <v>2.262447907719467</v>
      </c>
      <c r="E114" s="66">
        <v>0</v>
      </c>
      <c r="F114" s="66">
        <v>1</v>
      </c>
      <c r="G114" s="66">
        <v>1.2624479077194639</v>
      </c>
      <c r="H114" s="66">
        <v>1E+30</v>
      </c>
    </row>
    <row r="115" spans="2:8" outlineLevel="1" x14ac:dyDescent="0.25">
      <c r="B115" s="66" t="s">
        <v>412</v>
      </c>
      <c r="C115" s="66" t="s">
        <v>413</v>
      </c>
      <c r="D115" s="66">
        <v>2.5000000000000027</v>
      </c>
      <c r="E115" s="66">
        <v>0</v>
      </c>
      <c r="F115" s="66">
        <v>1</v>
      </c>
      <c r="G115" s="66">
        <v>1.5000000000000004</v>
      </c>
      <c r="H115" s="66">
        <v>1E+30</v>
      </c>
    </row>
    <row r="116" spans="2:8" outlineLevel="1" x14ac:dyDescent="0.25">
      <c r="B116" s="66" t="s">
        <v>414</v>
      </c>
      <c r="C116" s="66" t="s">
        <v>415</v>
      </c>
      <c r="D116" s="66">
        <v>2.1899999999999995</v>
      </c>
      <c r="E116" s="66">
        <v>0</v>
      </c>
      <c r="F116" s="66">
        <v>1</v>
      </c>
      <c r="G116" s="66">
        <v>1.1900000000000006</v>
      </c>
      <c r="H116" s="66">
        <v>1E+30</v>
      </c>
    </row>
    <row r="117" spans="2:8" outlineLevel="1" x14ac:dyDescent="0.25">
      <c r="B117" s="66" t="s">
        <v>416</v>
      </c>
      <c r="C117" s="66" t="s">
        <v>417</v>
      </c>
      <c r="D117" s="66">
        <v>1.6493503051282152</v>
      </c>
      <c r="E117" s="66">
        <v>0</v>
      </c>
      <c r="F117" s="66">
        <v>1</v>
      </c>
      <c r="G117" s="66">
        <v>0.64935030512821423</v>
      </c>
      <c r="H117" s="66">
        <v>1E+30</v>
      </c>
    </row>
    <row r="118" spans="2:8" outlineLevel="1" x14ac:dyDescent="0.25">
      <c r="B118" s="66" t="s">
        <v>418</v>
      </c>
      <c r="C118" s="66" t="s">
        <v>451</v>
      </c>
      <c r="D118" s="66">
        <v>1.9684483095830971</v>
      </c>
      <c r="E118" s="66">
        <v>0</v>
      </c>
      <c r="F118" s="66">
        <v>1</v>
      </c>
      <c r="G118" s="66">
        <v>0.96844830958309558</v>
      </c>
      <c r="H118" s="66">
        <v>1E+30</v>
      </c>
    </row>
    <row r="119" spans="2:8" outlineLevel="1" x14ac:dyDescent="0.25">
      <c r="B119" s="66" t="s">
        <v>419</v>
      </c>
      <c r="C119" s="66" t="s">
        <v>452</v>
      </c>
      <c r="D119" s="66">
        <v>1.4508283309210546</v>
      </c>
      <c r="E119" s="66">
        <v>0</v>
      </c>
      <c r="F119" s="66">
        <v>1</v>
      </c>
      <c r="G119" s="66">
        <v>0.45082833092105329</v>
      </c>
      <c r="H119" s="66">
        <v>1E+30</v>
      </c>
    </row>
    <row r="120" spans="2:8" outlineLevel="1" x14ac:dyDescent="0.25">
      <c r="B120" s="66" t="s">
        <v>420</v>
      </c>
      <c r="C120" s="66" t="s">
        <v>453</v>
      </c>
      <c r="D120" s="66">
        <v>1</v>
      </c>
      <c r="E120" s="66">
        <v>0.83805479144453587</v>
      </c>
      <c r="F120" s="66">
        <v>1</v>
      </c>
      <c r="G120" s="66">
        <v>0.22974206138957737</v>
      </c>
      <c r="H120" s="66">
        <v>0.23796052478966692</v>
      </c>
    </row>
    <row r="121" spans="2:8" outlineLevel="1" x14ac:dyDescent="0.25">
      <c r="B121" s="66" t="s">
        <v>421</v>
      </c>
      <c r="C121" s="66" t="s">
        <v>422</v>
      </c>
      <c r="D121" s="66">
        <v>0.99999999999999889</v>
      </c>
      <c r="E121" s="66">
        <v>6.4879674541963875E-2</v>
      </c>
      <c r="F121" s="66">
        <v>1</v>
      </c>
      <c r="G121" s="66">
        <v>0.27165905127093198</v>
      </c>
      <c r="H121" s="66">
        <v>0.13342357780579789</v>
      </c>
    </row>
    <row r="122" spans="2:8" outlineLevel="1" x14ac:dyDescent="0.25">
      <c r="B122" s="66" t="s">
        <v>423</v>
      </c>
      <c r="C122" s="66" t="s">
        <v>424</v>
      </c>
      <c r="D122" s="66">
        <v>1.1662027257374754</v>
      </c>
      <c r="E122" s="66">
        <v>0</v>
      </c>
      <c r="F122" s="66">
        <v>1</v>
      </c>
      <c r="G122" s="66">
        <v>0.16620272573747216</v>
      </c>
      <c r="H122" s="66">
        <v>1E+30</v>
      </c>
    </row>
    <row r="123" spans="2:8" x14ac:dyDescent="0.25">
      <c r="B123" s="66"/>
      <c r="C123" s="66"/>
      <c r="D123" s="66"/>
      <c r="E123" s="66"/>
      <c r="F123" s="66"/>
      <c r="G123" s="66"/>
      <c r="H123" s="66"/>
    </row>
    <row r="124" spans="2:8" x14ac:dyDescent="0.25">
      <c r="B124" s="66" t="s">
        <v>412</v>
      </c>
      <c r="C124" s="66" t="s">
        <v>413</v>
      </c>
      <c r="D124" s="66">
        <v>2.5000000000000027</v>
      </c>
      <c r="E124" s="66">
        <v>-7.2437659149383105E-2</v>
      </c>
      <c r="F124" s="66">
        <v>2.5</v>
      </c>
      <c r="G124" s="66">
        <v>0.36623854238123482</v>
      </c>
      <c r="H124" s="66">
        <v>0.26682647924563413</v>
      </c>
    </row>
    <row r="125" spans="2:8" ht="16.5" thickBot="1" x14ac:dyDescent="0.3">
      <c r="B125" s="65" t="s">
        <v>414</v>
      </c>
      <c r="C125" s="65" t="s">
        <v>415</v>
      </c>
      <c r="D125" s="65">
        <v>2.1899999999999995</v>
      </c>
      <c r="E125" s="65">
        <v>-7.4080115471719485E-2</v>
      </c>
      <c r="F125" s="65">
        <v>2.19</v>
      </c>
      <c r="G125" s="65">
        <v>0.13085710292267203</v>
      </c>
      <c r="H125" s="65">
        <v>0.20539444942589671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499984740745262"/>
  </sheetPr>
  <dimension ref="A1:X104"/>
  <sheetViews>
    <sheetView topLeftCell="A42" zoomScale="60" zoomScaleNormal="60" workbookViewId="0">
      <pane xSplit="1" topLeftCell="B1" activePane="topRight" state="frozen"/>
      <selection activeCell="A103" sqref="A103:A104"/>
      <selection pane="topRight" activeCell="X91" sqref="X91"/>
    </sheetView>
  </sheetViews>
  <sheetFormatPr defaultColWidth="10.875" defaultRowHeight="15.75" x14ac:dyDescent="0.25"/>
  <cols>
    <col min="1" max="1" width="67" style="16" customWidth="1"/>
    <col min="2" max="2" width="13" style="54" customWidth="1"/>
    <col min="3" max="5" width="10.875" style="16"/>
    <col min="6" max="6" width="12.375" style="16" customWidth="1"/>
    <col min="7" max="22" width="10.875" style="16"/>
    <col min="23" max="23" width="13.375" style="26" customWidth="1"/>
    <col min="24" max="24" width="14" style="27" customWidth="1"/>
    <col min="25" max="16384" width="10.875" style="16"/>
  </cols>
  <sheetData>
    <row r="1" spans="1:24" s="8" customFormat="1" ht="36.950000000000003" customHeight="1" thickBot="1" x14ac:dyDescent="0.3">
      <c r="A1" s="1" t="s">
        <v>0</v>
      </c>
      <c r="B1" s="2" t="s">
        <v>1</v>
      </c>
      <c r="C1" s="3"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5" t="s">
        <v>21</v>
      </c>
      <c r="W1" s="6" t="s">
        <v>22</v>
      </c>
      <c r="X1" s="7" t="s">
        <v>23</v>
      </c>
    </row>
    <row r="2" spans="1:24" x14ac:dyDescent="0.25">
      <c r="A2" s="9" t="s">
        <v>24</v>
      </c>
      <c r="B2" s="10">
        <v>1</v>
      </c>
      <c r="C2" s="11" t="e">
        <f>B2*#REF!</f>
        <v>#REF!</v>
      </c>
      <c r="D2" s="12" t="e">
        <f>B2*#REF!</f>
        <v>#REF!</v>
      </c>
      <c r="E2" s="12" t="e">
        <f>B2*#REF!</f>
        <v>#REF!</v>
      </c>
      <c r="F2" s="12" t="e">
        <f>B2*#REF!</f>
        <v>#REF!</v>
      </c>
      <c r="G2" s="12" t="e">
        <f>B2*#REF!</f>
        <v>#REF!</v>
      </c>
      <c r="H2" s="12" t="e">
        <f>B2*#REF!</f>
        <v>#REF!</v>
      </c>
      <c r="I2" s="12" t="e">
        <f>B2*#REF!</f>
        <v>#REF!</v>
      </c>
      <c r="J2" s="12" t="e">
        <f>B2*#REF!</f>
        <v>#REF!</v>
      </c>
      <c r="K2" s="12" t="e">
        <f>B2*#REF!</f>
        <v>#REF!</v>
      </c>
      <c r="L2" s="12" t="e">
        <f>B2*#REF!</f>
        <v>#REF!</v>
      </c>
      <c r="M2" s="12" t="e">
        <f>B2*#REF!</f>
        <v>#REF!</v>
      </c>
      <c r="N2" s="12" t="e">
        <f>B2*#REF!</f>
        <v>#REF!</v>
      </c>
      <c r="O2" s="12" t="e">
        <f>B2*#REF!</f>
        <v>#REF!</v>
      </c>
      <c r="P2" s="12" t="e">
        <f>B2*#REF!</f>
        <v>#REF!</v>
      </c>
      <c r="Q2" s="12" t="e">
        <f>B2*#REF!</f>
        <v>#REF!</v>
      </c>
      <c r="R2" s="12" t="e">
        <f>B2*#REF!</f>
        <v>#REF!</v>
      </c>
      <c r="S2" s="12" t="e">
        <f>B2*#REF!</f>
        <v>#REF!</v>
      </c>
      <c r="T2" s="12" t="e">
        <f>B2*#REF!</f>
        <v>#REF!</v>
      </c>
      <c r="U2" s="12" t="e">
        <f>B2*#REF!</f>
        <v>#REF!</v>
      </c>
      <c r="V2" s="13" t="e">
        <f>B2*#REF!</f>
        <v>#REF!</v>
      </c>
      <c r="W2" s="14" t="e">
        <f>B2*#REF!</f>
        <v>#REF!</v>
      </c>
      <c r="X2" s="15" t="s">
        <v>25</v>
      </c>
    </row>
    <row r="3" spans="1:24" x14ac:dyDescent="0.25">
      <c r="A3" s="9" t="s">
        <v>26</v>
      </c>
      <c r="B3" s="10">
        <v>1</v>
      </c>
      <c r="C3" s="11" t="e">
        <f>B3*#REF!</f>
        <v>#REF!</v>
      </c>
      <c r="D3" s="12" t="e">
        <f>B3*#REF!</f>
        <v>#REF!</v>
      </c>
      <c r="E3" s="12" t="e">
        <f>B3*#REF!</f>
        <v>#REF!</v>
      </c>
      <c r="F3" s="12" t="e">
        <f>B3*#REF!</f>
        <v>#REF!</v>
      </c>
      <c r="G3" s="12" t="e">
        <f>B3*#REF!</f>
        <v>#REF!</v>
      </c>
      <c r="H3" s="12" t="e">
        <f>B3*#REF!</f>
        <v>#REF!</v>
      </c>
      <c r="I3" s="12" t="e">
        <f>B3*#REF!</f>
        <v>#REF!</v>
      </c>
      <c r="J3" s="12" t="e">
        <f>B3*#REF!</f>
        <v>#REF!</v>
      </c>
      <c r="K3" s="12" t="e">
        <f>B3*#REF!</f>
        <v>#REF!</v>
      </c>
      <c r="L3" s="12" t="e">
        <f>B3*#REF!</f>
        <v>#REF!</v>
      </c>
      <c r="M3" s="12" t="e">
        <f>B3*#REF!</f>
        <v>#REF!</v>
      </c>
      <c r="N3" s="12" t="e">
        <f>B3*#REF!</f>
        <v>#REF!</v>
      </c>
      <c r="O3" s="12" t="e">
        <f>B3*#REF!</f>
        <v>#REF!</v>
      </c>
      <c r="P3" s="12" t="e">
        <f>B3*#REF!</f>
        <v>#REF!</v>
      </c>
      <c r="Q3" s="12" t="e">
        <f>B3*#REF!</f>
        <v>#REF!</v>
      </c>
      <c r="R3" s="12" t="e">
        <f>B3*#REF!</f>
        <v>#REF!</v>
      </c>
      <c r="S3" s="12" t="e">
        <f>B3*#REF!</f>
        <v>#REF!</v>
      </c>
      <c r="T3" s="12" t="e">
        <f>B3*#REF!</f>
        <v>#REF!</v>
      </c>
      <c r="U3" s="12" t="e">
        <f>B3*#REF!</f>
        <v>#REF!</v>
      </c>
      <c r="V3" s="13" t="e">
        <f>B3*#REF!</f>
        <v>#REF!</v>
      </c>
      <c r="W3" s="14" t="e">
        <f>B3*#REF!</f>
        <v>#REF!</v>
      </c>
      <c r="X3" s="15" t="s">
        <v>25</v>
      </c>
    </row>
    <row r="4" spans="1:24" x14ac:dyDescent="0.25">
      <c r="A4" s="9" t="s">
        <v>27</v>
      </c>
      <c r="B4" s="10">
        <v>1</v>
      </c>
      <c r="C4" s="11" t="e">
        <f>B4*#REF!</f>
        <v>#REF!</v>
      </c>
      <c r="D4" s="12" t="e">
        <f>B4*#REF!</f>
        <v>#REF!</v>
      </c>
      <c r="E4" s="12" t="e">
        <f>B4*#REF!</f>
        <v>#REF!</v>
      </c>
      <c r="F4" s="12" t="e">
        <f>B4*#REF!</f>
        <v>#REF!</v>
      </c>
      <c r="G4" s="12" t="e">
        <f>B4*#REF!</f>
        <v>#REF!</v>
      </c>
      <c r="H4" s="12" t="e">
        <f>B4*#REF!</f>
        <v>#REF!</v>
      </c>
      <c r="I4" s="12" t="e">
        <f>B4*#REF!</f>
        <v>#REF!</v>
      </c>
      <c r="J4" s="12" t="e">
        <f>B4*#REF!</f>
        <v>#REF!</v>
      </c>
      <c r="K4" s="12" t="e">
        <f>B4*#REF!</f>
        <v>#REF!</v>
      </c>
      <c r="L4" s="12" t="e">
        <f>B4*#REF!</f>
        <v>#REF!</v>
      </c>
      <c r="M4" s="12" t="e">
        <f>B4*#REF!</f>
        <v>#REF!</v>
      </c>
      <c r="N4" s="12" t="e">
        <f>B4*#REF!</f>
        <v>#REF!</v>
      </c>
      <c r="O4" s="12" t="e">
        <f>B4*#REF!</f>
        <v>#REF!</v>
      </c>
      <c r="P4" s="12" t="e">
        <f>B4*#REF!</f>
        <v>#REF!</v>
      </c>
      <c r="Q4" s="12" t="e">
        <f>B4*#REF!</f>
        <v>#REF!</v>
      </c>
      <c r="R4" s="12" t="e">
        <f>B4*#REF!</f>
        <v>#REF!</v>
      </c>
      <c r="S4" s="12" t="e">
        <f>B4*#REF!</f>
        <v>#REF!</v>
      </c>
      <c r="T4" s="12" t="e">
        <f>B4*#REF!</f>
        <v>#REF!</v>
      </c>
      <c r="U4" s="12" t="e">
        <f>B4*#REF!</f>
        <v>#REF!</v>
      </c>
      <c r="V4" s="13" t="e">
        <f>B4*#REF!</f>
        <v>#REF!</v>
      </c>
      <c r="W4" s="14" t="e">
        <f>B4*#REF!</f>
        <v>#REF!</v>
      </c>
      <c r="X4" s="15" t="s">
        <v>28</v>
      </c>
    </row>
    <row r="5" spans="1:24" x14ac:dyDescent="0.25">
      <c r="A5" s="9" t="s">
        <v>29</v>
      </c>
      <c r="B5" s="10">
        <v>1</v>
      </c>
      <c r="C5" s="11" t="e">
        <f>B5*#REF!</f>
        <v>#REF!</v>
      </c>
      <c r="D5" s="12" t="e">
        <f>B5*#REF!</f>
        <v>#REF!</v>
      </c>
      <c r="E5" s="12" t="e">
        <f>B5*#REF!</f>
        <v>#REF!</v>
      </c>
      <c r="F5" s="12" t="e">
        <f>B5*#REF!</f>
        <v>#REF!</v>
      </c>
      <c r="G5" s="12" t="e">
        <f>B5*#REF!</f>
        <v>#REF!</v>
      </c>
      <c r="H5" s="12" t="e">
        <f>B5*#REF!</f>
        <v>#REF!</v>
      </c>
      <c r="I5" s="12" t="e">
        <f>B5*#REF!</f>
        <v>#REF!</v>
      </c>
      <c r="J5" s="12" t="e">
        <f>B5*#REF!</f>
        <v>#REF!</v>
      </c>
      <c r="K5" s="12" t="e">
        <f>B5*#REF!</f>
        <v>#REF!</v>
      </c>
      <c r="L5" s="12" t="e">
        <f>B5*#REF!</f>
        <v>#REF!</v>
      </c>
      <c r="M5" s="12" t="e">
        <f>B5*#REF!</f>
        <v>#REF!</v>
      </c>
      <c r="N5" s="12" t="e">
        <f>B5*#REF!</f>
        <v>#REF!</v>
      </c>
      <c r="O5" s="12" t="e">
        <f>B5*#REF!</f>
        <v>#REF!</v>
      </c>
      <c r="P5" s="12" t="e">
        <f>B5*#REF!</f>
        <v>#REF!</v>
      </c>
      <c r="Q5" s="12" t="e">
        <f>B5*#REF!</f>
        <v>#REF!</v>
      </c>
      <c r="R5" s="12" t="e">
        <f>B5*#REF!</f>
        <v>#REF!</v>
      </c>
      <c r="S5" s="12" t="e">
        <f>B5*#REF!</f>
        <v>#REF!</v>
      </c>
      <c r="T5" s="12" t="e">
        <f>B5*#REF!</f>
        <v>#REF!</v>
      </c>
      <c r="U5" s="12" t="e">
        <f>B5*#REF!</f>
        <v>#REF!</v>
      </c>
      <c r="V5" s="13" t="e">
        <f>B5*#REF!</f>
        <v>#REF!</v>
      </c>
      <c r="W5" s="14" t="e">
        <f>B5*#REF!</f>
        <v>#REF!</v>
      </c>
      <c r="X5" s="15" t="s">
        <v>30</v>
      </c>
    </row>
    <row r="6" spans="1:24" x14ac:dyDescent="0.25">
      <c r="A6" s="9" t="s">
        <v>31</v>
      </c>
      <c r="B6" s="10">
        <v>1</v>
      </c>
      <c r="C6" s="11" t="e">
        <f>B6*#REF!</f>
        <v>#REF!</v>
      </c>
      <c r="D6" s="12" t="e">
        <f>B6*#REF!</f>
        <v>#REF!</v>
      </c>
      <c r="E6" s="12" t="e">
        <f>B6*#REF!</f>
        <v>#REF!</v>
      </c>
      <c r="F6" s="12" t="e">
        <f>B6*#REF!</f>
        <v>#REF!</v>
      </c>
      <c r="G6" s="12" t="e">
        <f>B6*#REF!</f>
        <v>#REF!</v>
      </c>
      <c r="H6" s="12" t="e">
        <f>B6*#REF!</f>
        <v>#REF!</v>
      </c>
      <c r="I6" s="12" t="e">
        <f>B6*#REF!</f>
        <v>#REF!</v>
      </c>
      <c r="J6" s="12" t="e">
        <f>B6*#REF!</f>
        <v>#REF!</v>
      </c>
      <c r="K6" s="12" t="e">
        <f>B6*#REF!</f>
        <v>#REF!</v>
      </c>
      <c r="L6" s="12" t="e">
        <f>B6*#REF!</f>
        <v>#REF!</v>
      </c>
      <c r="M6" s="12" t="e">
        <f>B6*#REF!</f>
        <v>#REF!</v>
      </c>
      <c r="N6" s="12" t="e">
        <f>B6*#REF!</f>
        <v>#REF!</v>
      </c>
      <c r="O6" s="12" t="e">
        <f>B6*#REF!</f>
        <v>#REF!</v>
      </c>
      <c r="P6" s="12" t="e">
        <f>B6*#REF!</f>
        <v>#REF!</v>
      </c>
      <c r="Q6" s="12" t="e">
        <f>B6*#REF!</f>
        <v>#REF!</v>
      </c>
      <c r="R6" s="12" t="e">
        <f>B6*#REF!</f>
        <v>#REF!</v>
      </c>
      <c r="S6" s="12" t="e">
        <f>B6*#REF!</f>
        <v>#REF!</v>
      </c>
      <c r="T6" s="12" t="e">
        <f>B6*#REF!</f>
        <v>#REF!</v>
      </c>
      <c r="U6" s="12" t="e">
        <f>B6*#REF!</f>
        <v>#REF!</v>
      </c>
      <c r="V6" s="13" t="e">
        <f>B6*#REF!</f>
        <v>#REF!</v>
      </c>
      <c r="W6" s="14" t="e">
        <f>B6*#REF!</f>
        <v>#REF!</v>
      </c>
      <c r="X6" s="15" t="s">
        <v>30</v>
      </c>
    </row>
    <row r="7" spans="1:24" x14ac:dyDescent="0.25">
      <c r="A7" s="9" t="s">
        <v>32</v>
      </c>
      <c r="B7" s="10">
        <v>1</v>
      </c>
      <c r="C7" s="11" t="e">
        <f>B7*#REF!</f>
        <v>#REF!</v>
      </c>
      <c r="D7" s="12" t="e">
        <f>B7*#REF!</f>
        <v>#REF!</v>
      </c>
      <c r="E7" s="12" t="e">
        <f>B7*#REF!</f>
        <v>#REF!</v>
      </c>
      <c r="F7" s="12" t="e">
        <f>B7*#REF!</f>
        <v>#REF!</v>
      </c>
      <c r="G7" s="12" t="e">
        <f>B7*#REF!</f>
        <v>#REF!</v>
      </c>
      <c r="H7" s="12" t="e">
        <f>B7*#REF!</f>
        <v>#REF!</v>
      </c>
      <c r="I7" s="12" t="e">
        <f>B7*#REF!</f>
        <v>#REF!</v>
      </c>
      <c r="J7" s="12" t="e">
        <f>B7*#REF!</f>
        <v>#REF!</v>
      </c>
      <c r="K7" s="12" t="e">
        <f>B7*#REF!</f>
        <v>#REF!</v>
      </c>
      <c r="L7" s="12" t="e">
        <f>B7*#REF!</f>
        <v>#REF!</v>
      </c>
      <c r="M7" s="12" t="e">
        <f>B7*#REF!</f>
        <v>#REF!</v>
      </c>
      <c r="N7" s="12" t="e">
        <f>B7*#REF!</f>
        <v>#REF!</v>
      </c>
      <c r="O7" s="12" t="e">
        <f>B7*#REF!</f>
        <v>#REF!</v>
      </c>
      <c r="P7" s="12" t="e">
        <f>B7*#REF!</f>
        <v>#REF!</v>
      </c>
      <c r="Q7" s="12" t="e">
        <f>B7*#REF!</f>
        <v>#REF!</v>
      </c>
      <c r="R7" s="12" t="e">
        <f>B7*#REF!</f>
        <v>#REF!</v>
      </c>
      <c r="S7" s="12" t="e">
        <f>B7*#REF!</f>
        <v>#REF!</v>
      </c>
      <c r="T7" s="12" t="e">
        <f>B7*#REF!</f>
        <v>#REF!</v>
      </c>
      <c r="U7" s="12" t="e">
        <f>B7*#REF!</f>
        <v>#REF!</v>
      </c>
      <c r="V7" s="13" t="e">
        <f>B7*#REF!</f>
        <v>#REF!</v>
      </c>
      <c r="W7" s="14" t="e">
        <f>B7*#REF!</f>
        <v>#REF!</v>
      </c>
      <c r="X7" s="15" t="s">
        <v>33</v>
      </c>
    </row>
    <row r="8" spans="1:24" x14ac:dyDescent="0.25">
      <c r="A8" s="9" t="s">
        <v>34</v>
      </c>
      <c r="B8" s="10">
        <v>1</v>
      </c>
      <c r="C8" s="11" t="e">
        <f>B8*#REF!</f>
        <v>#REF!</v>
      </c>
      <c r="D8" s="12" t="e">
        <f>B8*#REF!</f>
        <v>#REF!</v>
      </c>
      <c r="E8" s="12" t="e">
        <f>B8*#REF!</f>
        <v>#REF!</v>
      </c>
      <c r="F8" s="12" t="e">
        <f>B8*#REF!</f>
        <v>#REF!</v>
      </c>
      <c r="G8" s="12" t="e">
        <f>B8*#REF!</f>
        <v>#REF!</v>
      </c>
      <c r="H8" s="12" t="e">
        <f>B8*#REF!</f>
        <v>#REF!</v>
      </c>
      <c r="I8" s="12" t="e">
        <f>B8*#REF!</f>
        <v>#REF!</v>
      </c>
      <c r="J8" s="12" t="e">
        <f>B8*#REF!</f>
        <v>#REF!</v>
      </c>
      <c r="K8" s="12" t="e">
        <f>B8*#REF!</f>
        <v>#REF!</v>
      </c>
      <c r="L8" s="12" t="e">
        <f>B8*#REF!</f>
        <v>#REF!</v>
      </c>
      <c r="M8" s="12" t="e">
        <f>B8*#REF!</f>
        <v>#REF!</v>
      </c>
      <c r="N8" s="12" t="e">
        <f>B8*#REF!</f>
        <v>#REF!</v>
      </c>
      <c r="O8" s="12" t="e">
        <f>B8*#REF!</f>
        <v>#REF!</v>
      </c>
      <c r="P8" s="12" t="e">
        <f>B8*#REF!</f>
        <v>#REF!</v>
      </c>
      <c r="Q8" s="12" t="e">
        <f>B8*#REF!</f>
        <v>#REF!</v>
      </c>
      <c r="R8" s="12" t="e">
        <f>B8*#REF!</f>
        <v>#REF!</v>
      </c>
      <c r="S8" s="12" t="e">
        <f>B8*#REF!</f>
        <v>#REF!</v>
      </c>
      <c r="T8" s="12" t="e">
        <f>B8*#REF!</f>
        <v>#REF!</v>
      </c>
      <c r="U8" s="12" t="e">
        <f>B8*#REF!</f>
        <v>#REF!</v>
      </c>
      <c r="V8" s="13" t="e">
        <f>B8*#REF!</f>
        <v>#REF!</v>
      </c>
      <c r="W8" s="14" t="e">
        <f>B8*#REF!</f>
        <v>#REF!</v>
      </c>
      <c r="X8" s="15" t="s">
        <v>33</v>
      </c>
    </row>
    <row r="9" spans="1:24" x14ac:dyDescent="0.25">
      <c r="A9" s="9" t="s">
        <v>35</v>
      </c>
      <c r="B9" s="10">
        <v>1</v>
      </c>
      <c r="C9" s="11" t="e">
        <f>B9*#REF!</f>
        <v>#REF!</v>
      </c>
      <c r="D9" s="12" t="e">
        <f>B9*#REF!</f>
        <v>#REF!</v>
      </c>
      <c r="E9" s="12" t="e">
        <f>B9*#REF!</f>
        <v>#REF!</v>
      </c>
      <c r="F9" s="12" t="e">
        <f>B9*#REF!</f>
        <v>#REF!</v>
      </c>
      <c r="G9" s="12" t="e">
        <f>B9*#REF!</f>
        <v>#REF!</v>
      </c>
      <c r="H9" s="12" t="e">
        <f>B9*#REF!</f>
        <v>#REF!</v>
      </c>
      <c r="I9" s="12" t="e">
        <f>B9*#REF!</f>
        <v>#REF!</v>
      </c>
      <c r="J9" s="12" t="e">
        <f>B9*#REF!</f>
        <v>#REF!</v>
      </c>
      <c r="K9" s="12" t="e">
        <f>B9*#REF!</f>
        <v>#REF!</v>
      </c>
      <c r="L9" s="12" t="e">
        <f>B9*#REF!</f>
        <v>#REF!</v>
      </c>
      <c r="M9" s="12" t="e">
        <f>B9*#REF!</f>
        <v>#REF!</v>
      </c>
      <c r="N9" s="12" t="e">
        <f>B9*#REF!</f>
        <v>#REF!</v>
      </c>
      <c r="O9" s="12" t="e">
        <f>B9*#REF!</f>
        <v>#REF!</v>
      </c>
      <c r="P9" s="12" t="e">
        <f>B9*#REF!</f>
        <v>#REF!</v>
      </c>
      <c r="Q9" s="12" t="e">
        <f>B9*#REF!</f>
        <v>#REF!</v>
      </c>
      <c r="R9" s="12" t="e">
        <f>B9*#REF!</f>
        <v>#REF!</v>
      </c>
      <c r="S9" s="12" t="e">
        <f>B9*#REF!</f>
        <v>#REF!</v>
      </c>
      <c r="T9" s="12" t="e">
        <f>B9*#REF!</f>
        <v>#REF!</v>
      </c>
      <c r="U9" s="12" t="e">
        <f>B9*#REF!</f>
        <v>#REF!</v>
      </c>
      <c r="V9" s="13" t="e">
        <f>B9*#REF!</f>
        <v>#REF!</v>
      </c>
      <c r="W9" s="14" t="e">
        <f>B9*#REF!</f>
        <v>#REF!</v>
      </c>
      <c r="X9" s="15" t="s">
        <v>36</v>
      </c>
    </row>
    <row r="10" spans="1:24" x14ac:dyDescent="0.25">
      <c r="A10" s="9" t="s">
        <v>37</v>
      </c>
      <c r="B10" s="10">
        <v>1</v>
      </c>
      <c r="C10" s="11" t="e">
        <f>B10*#REF!</f>
        <v>#REF!</v>
      </c>
      <c r="D10" s="12" t="e">
        <f>B10*#REF!</f>
        <v>#REF!</v>
      </c>
      <c r="E10" s="12" t="e">
        <f>B10*#REF!</f>
        <v>#REF!</v>
      </c>
      <c r="F10" s="12" t="e">
        <f>B10*#REF!</f>
        <v>#REF!</v>
      </c>
      <c r="G10" s="12" t="e">
        <f>B10*#REF!</f>
        <v>#REF!</v>
      </c>
      <c r="H10" s="12" t="e">
        <f>B10*#REF!</f>
        <v>#REF!</v>
      </c>
      <c r="I10" s="12" t="e">
        <f>B10*#REF!</f>
        <v>#REF!</v>
      </c>
      <c r="J10" s="12" t="e">
        <f>B10*#REF!</f>
        <v>#REF!</v>
      </c>
      <c r="K10" s="12" t="e">
        <f>B10*#REF!</f>
        <v>#REF!</v>
      </c>
      <c r="L10" s="12" t="e">
        <f>B10*#REF!</f>
        <v>#REF!</v>
      </c>
      <c r="M10" s="12" t="e">
        <f>B10*#REF!</f>
        <v>#REF!</v>
      </c>
      <c r="N10" s="12" t="e">
        <f>B10*#REF!</f>
        <v>#REF!</v>
      </c>
      <c r="O10" s="12" t="e">
        <f>B10*#REF!</f>
        <v>#REF!</v>
      </c>
      <c r="P10" s="12" t="e">
        <f>B10*#REF!</f>
        <v>#REF!</v>
      </c>
      <c r="Q10" s="12" t="e">
        <f>B10*#REF!</f>
        <v>#REF!</v>
      </c>
      <c r="R10" s="12" t="e">
        <f>B10*#REF!</f>
        <v>#REF!</v>
      </c>
      <c r="S10" s="12" t="e">
        <f>B10*#REF!</f>
        <v>#REF!</v>
      </c>
      <c r="T10" s="12" t="e">
        <f>B10*#REF!</f>
        <v>#REF!</v>
      </c>
      <c r="U10" s="12" t="e">
        <f>B10*#REF!</f>
        <v>#REF!</v>
      </c>
      <c r="V10" s="13" t="e">
        <f>B10*#REF!</f>
        <v>#REF!</v>
      </c>
      <c r="W10" s="14" t="e">
        <f>B10*#REF!</f>
        <v>#REF!</v>
      </c>
      <c r="X10" s="15" t="s">
        <v>38</v>
      </c>
    </row>
    <row r="11" spans="1:24" x14ac:dyDescent="0.25">
      <c r="A11" s="9" t="s">
        <v>39</v>
      </c>
      <c r="B11" s="10">
        <v>1</v>
      </c>
      <c r="C11" s="11" t="e">
        <f>B11*#REF!</f>
        <v>#REF!</v>
      </c>
      <c r="D11" s="12" t="e">
        <f>B11*#REF!</f>
        <v>#REF!</v>
      </c>
      <c r="E11" s="12" t="e">
        <f>B11*#REF!</f>
        <v>#REF!</v>
      </c>
      <c r="F11" s="12" t="e">
        <f>B11*#REF!</f>
        <v>#REF!</v>
      </c>
      <c r="G11" s="12" t="e">
        <f>B11*#REF!</f>
        <v>#REF!</v>
      </c>
      <c r="H11" s="12" t="e">
        <f>B11*#REF!</f>
        <v>#REF!</v>
      </c>
      <c r="I11" s="12" t="e">
        <f>B11*#REF!</f>
        <v>#REF!</v>
      </c>
      <c r="J11" s="12" t="e">
        <f>B11*#REF!</f>
        <v>#REF!</v>
      </c>
      <c r="K11" s="12" t="e">
        <f>B11*#REF!</f>
        <v>#REF!</v>
      </c>
      <c r="L11" s="12" t="e">
        <f>B11*#REF!</f>
        <v>#REF!</v>
      </c>
      <c r="M11" s="12" t="e">
        <f>B11*#REF!</f>
        <v>#REF!</v>
      </c>
      <c r="N11" s="12" t="e">
        <f>B11*#REF!</f>
        <v>#REF!</v>
      </c>
      <c r="O11" s="12" t="e">
        <f>B11*#REF!</f>
        <v>#REF!</v>
      </c>
      <c r="P11" s="12" t="e">
        <f>B11*#REF!</f>
        <v>#REF!</v>
      </c>
      <c r="Q11" s="12" t="e">
        <f>B11*#REF!</f>
        <v>#REF!</v>
      </c>
      <c r="R11" s="12" t="e">
        <f>B11*#REF!</f>
        <v>#REF!</v>
      </c>
      <c r="S11" s="12" t="e">
        <f>B11*#REF!</f>
        <v>#REF!</v>
      </c>
      <c r="T11" s="12" t="e">
        <f>B11*#REF!</f>
        <v>#REF!</v>
      </c>
      <c r="U11" s="12" t="e">
        <f>B11*#REF!</f>
        <v>#REF!</v>
      </c>
      <c r="V11" s="13" t="e">
        <f>B11*#REF!</f>
        <v>#REF!</v>
      </c>
      <c r="W11" s="14" t="e">
        <f>B11*#REF!</f>
        <v>#REF!</v>
      </c>
      <c r="X11" s="15" t="s">
        <v>40</v>
      </c>
    </row>
    <row r="12" spans="1:24" x14ac:dyDescent="0.25">
      <c r="A12" s="9" t="s">
        <v>41</v>
      </c>
      <c r="B12" s="10">
        <v>1</v>
      </c>
      <c r="C12" s="11" t="e">
        <f>B12*#REF!</f>
        <v>#REF!</v>
      </c>
      <c r="D12" s="12" t="e">
        <f>B12*#REF!</f>
        <v>#REF!</v>
      </c>
      <c r="E12" s="12" t="e">
        <f>B12*#REF!</f>
        <v>#REF!</v>
      </c>
      <c r="F12" s="12" t="e">
        <f>B12*#REF!</f>
        <v>#REF!</v>
      </c>
      <c r="G12" s="12" t="e">
        <f>B12*#REF!</f>
        <v>#REF!</v>
      </c>
      <c r="H12" s="12" t="e">
        <f>B12*#REF!</f>
        <v>#REF!</v>
      </c>
      <c r="I12" s="12" t="e">
        <f>B12*#REF!</f>
        <v>#REF!</v>
      </c>
      <c r="J12" s="12" t="e">
        <f>B12*#REF!</f>
        <v>#REF!</v>
      </c>
      <c r="K12" s="12" t="e">
        <f>B12*#REF!</f>
        <v>#REF!</v>
      </c>
      <c r="L12" s="12" t="e">
        <f>B12*#REF!</f>
        <v>#REF!</v>
      </c>
      <c r="M12" s="12" t="e">
        <f>B12*#REF!</f>
        <v>#REF!</v>
      </c>
      <c r="N12" s="12" t="e">
        <f>B12*#REF!</f>
        <v>#REF!</v>
      </c>
      <c r="O12" s="12" t="e">
        <f>B12*#REF!</f>
        <v>#REF!</v>
      </c>
      <c r="P12" s="12" t="e">
        <f>B12*#REF!</f>
        <v>#REF!</v>
      </c>
      <c r="Q12" s="12" t="e">
        <f>B12*#REF!</f>
        <v>#REF!</v>
      </c>
      <c r="R12" s="12" t="e">
        <f>B12*#REF!</f>
        <v>#REF!</v>
      </c>
      <c r="S12" s="12" t="e">
        <f>B12*#REF!</f>
        <v>#REF!</v>
      </c>
      <c r="T12" s="12" t="e">
        <f>B12*#REF!</f>
        <v>#REF!</v>
      </c>
      <c r="U12" s="12" t="e">
        <f>B12*#REF!</f>
        <v>#REF!</v>
      </c>
      <c r="V12" s="13" t="e">
        <f>B12*#REF!</f>
        <v>#REF!</v>
      </c>
      <c r="W12" s="14" t="e">
        <f>B12*#REF!</f>
        <v>#REF!</v>
      </c>
      <c r="X12" s="15" t="s">
        <v>42</v>
      </c>
    </row>
    <row r="13" spans="1:24" x14ac:dyDescent="0.25">
      <c r="A13" s="9" t="s">
        <v>43</v>
      </c>
      <c r="B13" s="10">
        <v>1</v>
      </c>
      <c r="C13" s="11" t="e">
        <f>B13*#REF!</f>
        <v>#REF!</v>
      </c>
      <c r="D13" s="12" t="e">
        <f>B13*#REF!</f>
        <v>#REF!</v>
      </c>
      <c r="E13" s="12" t="e">
        <f>B13*#REF!</f>
        <v>#REF!</v>
      </c>
      <c r="F13" s="12" t="e">
        <f>B13*#REF!</f>
        <v>#REF!</v>
      </c>
      <c r="G13" s="12" t="e">
        <f>B13*#REF!</f>
        <v>#REF!</v>
      </c>
      <c r="H13" s="12" t="e">
        <f>B13*#REF!</f>
        <v>#REF!</v>
      </c>
      <c r="I13" s="12" t="e">
        <f>B13*#REF!</f>
        <v>#REF!</v>
      </c>
      <c r="J13" s="12" t="e">
        <f>B13*#REF!</f>
        <v>#REF!</v>
      </c>
      <c r="K13" s="12" t="e">
        <f>B13*#REF!</f>
        <v>#REF!</v>
      </c>
      <c r="L13" s="12" t="e">
        <f>B13*#REF!</f>
        <v>#REF!</v>
      </c>
      <c r="M13" s="12" t="e">
        <f>B13*#REF!</f>
        <v>#REF!</v>
      </c>
      <c r="N13" s="12" t="e">
        <f>B13*#REF!</f>
        <v>#REF!</v>
      </c>
      <c r="O13" s="12" t="e">
        <f>B13*#REF!</f>
        <v>#REF!</v>
      </c>
      <c r="P13" s="12" t="e">
        <f>B13*#REF!</f>
        <v>#REF!</v>
      </c>
      <c r="Q13" s="12" t="e">
        <f>B13*#REF!</f>
        <v>#REF!</v>
      </c>
      <c r="R13" s="12" t="e">
        <f>B13*#REF!</f>
        <v>#REF!</v>
      </c>
      <c r="S13" s="12" t="e">
        <f>B13*#REF!</f>
        <v>#REF!</v>
      </c>
      <c r="T13" s="12" t="e">
        <f>B13*#REF!</f>
        <v>#REF!</v>
      </c>
      <c r="U13" s="12" t="e">
        <f>B13*#REF!</f>
        <v>#REF!</v>
      </c>
      <c r="V13" s="13" t="e">
        <f>B13*#REF!</f>
        <v>#REF!</v>
      </c>
      <c r="W13" s="14" t="e">
        <f>B13*#REF!</f>
        <v>#REF!</v>
      </c>
      <c r="X13" s="15" t="s">
        <v>44</v>
      </c>
    </row>
    <row r="14" spans="1:24" x14ac:dyDescent="0.25">
      <c r="A14" s="9" t="s">
        <v>45</v>
      </c>
      <c r="B14" s="10">
        <v>1</v>
      </c>
      <c r="C14" s="11" t="e">
        <f>B14*#REF!</f>
        <v>#REF!</v>
      </c>
      <c r="D14" s="12" t="e">
        <f>B14*#REF!</f>
        <v>#REF!</v>
      </c>
      <c r="E14" s="12" t="e">
        <f>B14*#REF!</f>
        <v>#REF!</v>
      </c>
      <c r="F14" s="12" t="e">
        <f>B14*#REF!</f>
        <v>#REF!</v>
      </c>
      <c r="G14" s="12" t="e">
        <f>B14*#REF!</f>
        <v>#REF!</v>
      </c>
      <c r="H14" s="12" t="e">
        <f>B14*#REF!</f>
        <v>#REF!</v>
      </c>
      <c r="I14" s="12" t="e">
        <f>B14*#REF!</f>
        <v>#REF!</v>
      </c>
      <c r="J14" s="12" t="e">
        <f>B14*#REF!</f>
        <v>#REF!</v>
      </c>
      <c r="K14" s="12" t="e">
        <f>B14*#REF!</f>
        <v>#REF!</v>
      </c>
      <c r="L14" s="12" t="e">
        <f>B14*#REF!</f>
        <v>#REF!</v>
      </c>
      <c r="M14" s="12" t="e">
        <f>B14*#REF!</f>
        <v>#REF!</v>
      </c>
      <c r="N14" s="12" t="e">
        <f>B14*#REF!</f>
        <v>#REF!</v>
      </c>
      <c r="O14" s="12" t="e">
        <f>B14*#REF!</f>
        <v>#REF!</v>
      </c>
      <c r="P14" s="12" t="e">
        <f>B14*#REF!</f>
        <v>#REF!</v>
      </c>
      <c r="Q14" s="12" t="e">
        <f>B14*#REF!</f>
        <v>#REF!</v>
      </c>
      <c r="R14" s="12" t="e">
        <f>B14*#REF!</f>
        <v>#REF!</v>
      </c>
      <c r="S14" s="12" t="e">
        <f>B14*#REF!</f>
        <v>#REF!</v>
      </c>
      <c r="T14" s="12" t="e">
        <f>B14*#REF!</f>
        <v>#REF!</v>
      </c>
      <c r="U14" s="12" t="e">
        <f>B14*#REF!</f>
        <v>#REF!</v>
      </c>
      <c r="V14" s="13" t="e">
        <f>B14*#REF!</f>
        <v>#REF!</v>
      </c>
      <c r="W14" s="14" t="e">
        <f>B14*#REF!</f>
        <v>#REF!</v>
      </c>
      <c r="X14" s="15" t="s">
        <v>46</v>
      </c>
    </row>
    <row r="15" spans="1:24" x14ac:dyDescent="0.25">
      <c r="A15" s="9" t="s">
        <v>47</v>
      </c>
      <c r="B15" s="10">
        <v>1</v>
      </c>
      <c r="C15" s="11" t="e">
        <f>B15*#REF!</f>
        <v>#REF!</v>
      </c>
      <c r="D15" s="12" t="e">
        <f>B15*#REF!</f>
        <v>#REF!</v>
      </c>
      <c r="E15" s="12" t="e">
        <f>B15*#REF!</f>
        <v>#REF!</v>
      </c>
      <c r="F15" s="12" t="e">
        <f>B15*#REF!</f>
        <v>#REF!</v>
      </c>
      <c r="G15" s="12" t="e">
        <f>B15*#REF!</f>
        <v>#REF!</v>
      </c>
      <c r="H15" s="12" t="e">
        <f>B15*#REF!</f>
        <v>#REF!</v>
      </c>
      <c r="I15" s="12" t="e">
        <f>B15*#REF!</f>
        <v>#REF!</v>
      </c>
      <c r="J15" s="12" t="e">
        <f>B15*#REF!</f>
        <v>#REF!</v>
      </c>
      <c r="K15" s="12" t="e">
        <f>B15*#REF!</f>
        <v>#REF!</v>
      </c>
      <c r="L15" s="12" t="e">
        <f>B15*#REF!</f>
        <v>#REF!</v>
      </c>
      <c r="M15" s="12" t="e">
        <f>B15*#REF!</f>
        <v>#REF!</v>
      </c>
      <c r="N15" s="12" t="e">
        <f>B15*#REF!</f>
        <v>#REF!</v>
      </c>
      <c r="O15" s="12" t="e">
        <f>B15*#REF!</f>
        <v>#REF!</v>
      </c>
      <c r="P15" s="12" t="e">
        <f>B15*#REF!</f>
        <v>#REF!</v>
      </c>
      <c r="Q15" s="12" t="e">
        <f>B15*#REF!</f>
        <v>#REF!</v>
      </c>
      <c r="R15" s="12" t="e">
        <f>B15*#REF!</f>
        <v>#REF!</v>
      </c>
      <c r="S15" s="12" t="e">
        <f>B15*#REF!</f>
        <v>#REF!</v>
      </c>
      <c r="T15" s="12" t="e">
        <f>B15*#REF!</f>
        <v>#REF!</v>
      </c>
      <c r="U15" s="12" t="e">
        <f>B15*#REF!</f>
        <v>#REF!</v>
      </c>
      <c r="V15" s="13" t="e">
        <f>B15*#REF!</f>
        <v>#REF!</v>
      </c>
      <c r="W15" s="14" t="e">
        <f>B15*#REF!</f>
        <v>#REF!</v>
      </c>
      <c r="X15" s="15" t="s">
        <v>48</v>
      </c>
    </row>
    <row r="16" spans="1:24" x14ac:dyDescent="0.25">
      <c r="A16" s="9" t="s">
        <v>49</v>
      </c>
      <c r="B16" s="10">
        <v>1</v>
      </c>
      <c r="C16" s="11" t="e">
        <f>B16*#REF!</f>
        <v>#REF!</v>
      </c>
      <c r="D16" s="12" t="e">
        <f>B16*#REF!</f>
        <v>#REF!</v>
      </c>
      <c r="E16" s="12" t="e">
        <f>B16*#REF!</f>
        <v>#REF!</v>
      </c>
      <c r="F16" s="12" t="e">
        <f>B16*#REF!</f>
        <v>#REF!</v>
      </c>
      <c r="G16" s="12" t="e">
        <f>B16*#REF!</f>
        <v>#REF!</v>
      </c>
      <c r="H16" s="12" t="e">
        <f>B16*#REF!</f>
        <v>#REF!</v>
      </c>
      <c r="I16" s="12" t="e">
        <f>B16*#REF!</f>
        <v>#REF!</v>
      </c>
      <c r="J16" s="12" t="e">
        <f>B16*#REF!</f>
        <v>#REF!</v>
      </c>
      <c r="K16" s="12" t="e">
        <f>B16*#REF!</f>
        <v>#REF!</v>
      </c>
      <c r="L16" s="12" t="e">
        <f>B16*#REF!</f>
        <v>#REF!</v>
      </c>
      <c r="M16" s="12" t="e">
        <f>B16*#REF!</f>
        <v>#REF!</v>
      </c>
      <c r="N16" s="12" t="e">
        <f>B16*#REF!</f>
        <v>#REF!</v>
      </c>
      <c r="O16" s="12" t="e">
        <f>B16*#REF!</f>
        <v>#REF!</v>
      </c>
      <c r="P16" s="12" t="e">
        <f>B16*#REF!</f>
        <v>#REF!</v>
      </c>
      <c r="Q16" s="12" t="e">
        <f>B16*#REF!</f>
        <v>#REF!</v>
      </c>
      <c r="R16" s="12" t="e">
        <f>B16*#REF!</f>
        <v>#REF!</v>
      </c>
      <c r="S16" s="12" t="e">
        <f>B16*#REF!</f>
        <v>#REF!</v>
      </c>
      <c r="T16" s="12" t="e">
        <f>B16*#REF!</f>
        <v>#REF!</v>
      </c>
      <c r="U16" s="12" t="e">
        <f>B16*#REF!</f>
        <v>#REF!</v>
      </c>
      <c r="V16" s="13" t="e">
        <f>B16*#REF!</f>
        <v>#REF!</v>
      </c>
      <c r="W16" s="14" t="e">
        <f>B16*#REF!</f>
        <v>#REF!</v>
      </c>
      <c r="X16" s="15" t="s">
        <v>50</v>
      </c>
    </row>
    <row r="17" spans="1:24" x14ac:dyDescent="0.25">
      <c r="A17" s="9" t="s">
        <v>51</v>
      </c>
      <c r="B17" s="10">
        <v>1</v>
      </c>
      <c r="C17" s="11" t="e">
        <f>B17*#REF!</f>
        <v>#REF!</v>
      </c>
      <c r="D17" s="12" t="e">
        <f>B17*#REF!</f>
        <v>#REF!</v>
      </c>
      <c r="E17" s="12" t="e">
        <f>B17*#REF!</f>
        <v>#REF!</v>
      </c>
      <c r="F17" s="12" t="e">
        <f>B17*#REF!</f>
        <v>#REF!</v>
      </c>
      <c r="G17" s="12" t="e">
        <f>B17*#REF!</f>
        <v>#REF!</v>
      </c>
      <c r="H17" s="12" t="e">
        <f>B17*#REF!</f>
        <v>#REF!</v>
      </c>
      <c r="I17" s="12" t="e">
        <f>B17*#REF!</f>
        <v>#REF!</v>
      </c>
      <c r="J17" s="12" t="e">
        <f>B17*#REF!</f>
        <v>#REF!</v>
      </c>
      <c r="K17" s="12" t="e">
        <f>B17*#REF!</f>
        <v>#REF!</v>
      </c>
      <c r="L17" s="12" t="e">
        <f>B17*#REF!</f>
        <v>#REF!</v>
      </c>
      <c r="M17" s="12" t="e">
        <f>B17*#REF!</f>
        <v>#REF!</v>
      </c>
      <c r="N17" s="12" t="e">
        <f>B17*#REF!</f>
        <v>#REF!</v>
      </c>
      <c r="O17" s="12" t="e">
        <f>B17*#REF!</f>
        <v>#REF!</v>
      </c>
      <c r="P17" s="12" t="e">
        <f>B17*#REF!</f>
        <v>#REF!</v>
      </c>
      <c r="Q17" s="12" t="e">
        <f>B17*#REF!</f>
        <v>#REF!</v>
      </c>
      <c r="R17" s="12" t="e">
        <f>B17*#REF!</f>
        <v>#REF!</v>
      </c>
      <c r="S17" s="12" t="e">
        <f>B17*#REF!</f>
        <v>#REF!</v>
      </c>
      <c r="T17" s="12" t="e">
        <f>B17*#REF!</f>
        <v>#REF!</v>
      </c>
      <c r="U17" s="12" t="e">
        <f>B17*#REF!</f>
        <v>#REF!</v>
      </c>
      <c r="V17" s="13" t="e">
        <f>B17*#REF!</f>
        <v>#REF!</v>
      </c>
      <c r="W17" s="14" t="e">
        <f>B17*#REF!</f>
        <v>#REF!</v>
      </c>
      <c r="X17" s="15" t="s">
        <v>50</v>
      </c>
    </row>
    <row r="18" spans="1:24" x14ac:dyDescent="0.25">
      <c r="A18" s="9" t="s">
        <v>52</v>
      </c>
      <c r="B18" s="10">
        <v>1</v>
      </c>
      <c r="C18" s="11" t="e">
        <f>B18*#REF!</f>
        <v>#REF!</v>
      </c>
      <c r="D18" s="12" t="e">
        <f>B18*#REF!</f>
        <v>#REF!</v>
      </c>
      <c r="E18" s="12" t="e">
        <f>B18*#REF!</f>
        <v>#REF!</v>
      </c>
      <c r="F18" s="12" t="e">
        <f>B18*#REF!</f>
        <v>#REF!</v>
      </c>
      <c r="G18" s="12" t="e">
        <f>B18*#REF!</f>
        <v>#REF!</v>
      </c>
      <c r="H18" s="12" t="e">
        <f>B18*#REF!</f>
        <v>#REF!</v>
      </c>
      <c r="I18" s="12" t="e">
        <f>B18*#REF!</f>
        <v>#REF!</v>
      </c>
      <c r="J18" s="12" t="e">
        <f>B18*#REF!</f>
        <v>#REF!</v>
      </c>
      <c r="K18" s="12" t="e">
        <f>B18*#REF!</f>
        <v>#REF!</v>
      </c>
      <c r="L18" s="12" t="e">
        <f>B18*#REF!</f>
        <v>#REF!</v>
      </c>
      <c r="M18" s="12" t="e">
        <f>B18*#REF!</f>
        <v>#REF!</v>
      </c>
      <c r="N18" s="12" t="e">
        <f>B18*#REF!</f>
        <v>#REF!</v>
      </c>
      <c r="O18" s="12" t="e">
        <f>B18*#REF!</f>
        <v>#REF!</v>
      </c>
      <c r="P18" s="12" t="e">
        <f>B18*#REF!</f>
        <v>#REF!</v>
      </c>
      <c r="Q18" s="12" t="e">
        <f>B18*#REF!</f>
        <v>#REF!</v>
      </c>
      <c r="R18" s="12" t="e">
        <f>B18*#REF!</f>
        <v>#REF!</v>
      </c>
      <c r="S18" s="12" t="e">
        <f>B18*#REF!</f>
        <v>#REF!</v>
      </c>
      <c r="T18" s="12" t="e">
        <f>B18*#REF!</f>
        <v>#REF!</v>
      </c>
      <c r="U18" s="12" t="e">
        <f>B18*#REF!</f>
        <v>#REF!</v>
      </c>
      <c r="V18" s="13" t="e">
        <f>B18*#REF!</f>
        <v>#REF!</v>
      </c>
      <c r="W18" s="14" t="e">
        <f>B18*#REF!</f>
        <v>#REF!</v>
      </c>
      <c r="X18" s="15" t="s">
        <v>53</v>
      </c>
    </row>
    <row r="19" spans="1:24" x14ac:dyDescent="0.25">
      <c r="A19" s="9" t="s">
        <v>54</v>
      </c>
      <c r="B19" s="10">
        <v>1</v>
      </c>
      <c r="C19" s="11" t="e">
        <f>B19*#REF!</f>
        <v>#REF!</v>
      </c>
      <c r="D19" s="12" t="e">
        <f>B19*#REF!</f>
        <v>#REF!</v>
      </c>
      <c r="E19" s="12" t="e">
        <f>B19*#REF!</f>
        <v>#REF!</v>
      </c>
      <c r="F19" s="12" t="e">
        <f>B19*#REF!</f>
        <v>#REF!</v>
      </c>
      <c r="G19" s="12" t="e">
        <f>B19*#REF!</f>
        <v>#REF!</v>
      </c>
      <c r="H19" s="12" t="e">
        <f>B19*#REF!</f>
        <v>#REF!</v>
      </c>
      <c r="I19" s="12" t="e">
        <f>B19*#REF!</f>
        <v>#REF!</v>
      </c>
      <c r="J19" s="12" t="e">
        <f>B19*#REF!</f>
        <v>#REF!</v>
      </c>
      <c r="K19" s="12" t="e">
        <f>B19*#REF!</f>
        <v>#REF!</v>
      </c>
      <c r="L19" s="12" t="e">
        <f>B19*#REF!</f>
        <v>#REF!</v>
      </c>
      <c r="M19" s="12" t="e">
        <f>B19*#REF!</f>
        <v>#REF!</v>
      </c>
      <c r="N19" s="12" t="e">
        <f>B19*#REF!</f>
        <v>#REF!</v>
      </c>
      <c r="O19" s="12" t="e">
        <f>B19*#REF!</f>
        <v>#REF!</v>
      </c>
      <c r="P19" s="12" t="e">
        <f>B19*#REF!</f>
        <v>#REF!</v>
      </c>
      <c r="Q19" s="12" t="e">
        <f>B19*#REF!</f>
        <v>#REF!</v>
      </c>
      <c r="R19" s="12" t="e">
        <f>B19*#REF!</f>
        <v>#REF!</v>
      </c>
      <c r="S19" s="12" t="e">
        <f>B19*#REF!</f>
        <v>#REF!</v>
      </c>
      <c r="T19" s="12" t="e">
        <f>B19*#REF!</f>
        <v>#REF!</v>
      </c>
      <c r="U19" s="12" t="e">
        <f>B19*#REF!</f>
        <v>#REF!</v>
      </c>
      <c r="V19" s="13" t="e">
        <f>B19*#REF!</f>
        <v>#REF!</v>
      </c>
      <c r="W19" s="14" t="e">
        <f>B19*#REF!</f>
        <v>#REF!</v>
      </c>
      <c r="X19" s="15" t="s">
        <v>55</v>
      </c>
    </row>
    <row r="20" spans="1:24" x14ac:dyDescent="0.25">
      <c r="A20" s="9" t="s">
        <v>56</v>
      </c>
      <c r="B20" s="10">
        <v>1</v>
      </c>
      <c r="C20" s="11" t="e">
        <f>B20*#REF!</f>
        <v>#REF!</v>
      </c>
      <c r="D20" s="12" t="e">
        <f>B20*#REF!</f>
        <v>#REF!</v>
      </c>
      <c r="E20" s="12" t="e">
        <f>B20*#REF!</f>
        <v>#REF!</v>
      </c>
      <c r="F20" s="12" t="e">
        <f>B20*#REF!</f>
        <v>#REF!</v>
      </c>
      <c r="G20" s="12" t="e">
        <f>B20*#REF!</f>
        <v>#REF!</v>
      </c>
      <c r="H20" s="12" t="e">
        <f>B20*#REF!</f>
        <v>#REF!</v>
      </c>
      <c r="I20" s="12" t="e">
        <f>B20*#REF!</f>
        <v>#REF!</v>
      </c>
      <c r="J20" s="12" t="e">
        <f>B20*#REF!</f>
        <v>#REF!</v>
      </c>
      <c r="K20" s="12" t="e">
        <f>B20*#REF!</f>
        <v>#REF!</v>
      </c>
      <c r="L20" s="12" t="e">
        <f>B20*#REF!</f>
        <v>#REF!</v>
      </c>
      <c r="M20" s="12" t="e">
        <f>B20*#REF!</f>
        <v>#REF!</v>
      </c>
      <c r="N20" s="12" t="e">
        <f>B20*#REF!</f>
        <v>#REF!</v>
      </c>
      <c r="O20" s="12" t="e">
        <f>B20*#REF!</f>
        <v>#REF!</v>
      </c>
      <c r="P20" s="12" t="e">
        <f>B20*#REF!</f>
        <v>#REF!</v>
      </c>
      <c r="Q20" s="12" t="e">
        <f>B20*#REF!</f>
        <v>#REF!</v>
      </c>
      <c r="R20" s="12" t="e">
        <f>B20*#REF!</f>
        <v>#REF!</v>
      </c>
      <c r="S20" s="12" t="e">
        <f>B20*#REF!</f>
        <v>#REF!</v>
      </c>
      <c r="T20" s="12" t="e">
        <f>B20*#REF!</f>
        <v>#REF!</v>
      </c>
      <c r="U20" s="12" t="e">
        <f>B20*#REF!</f>
        <v>#REF!</v>
      </c>
      <c r="V20" s="13" t="e">
        <f>B20*#REF!</f>
        <v>#REF!</v>
      </c>
      <c r="W20" s="14" t="e">
        <f>B20*#REF!</f>
        <v>#REF!</v>
      </c>
      <c r="X20" s="15" t="s">
        <v>57</v>
      </c>
    </row>
    <row r="21" spans="1:24" x14ac:dyDescent="0.25">
      <c r="A21" s="9" t="s">
        <v>58</v>
      </c>
      <c r="B21" s="10">
        <v>1</v>
      </c>
      <c r="C21" s="11" t="e">
        <f>B21*#REF!</f>
        <v>#REF!</v>
      </c>
      <c r="D21" s="12" t="e">
        <f>B21*#REF!</f>
        <v>#REF!</v>
      </c>
      <c r="E21" s="12" t="e">
        <f>B21*#REF!</f>
        <v>#REF!</v>
      </c>
      <c r="F21" s="12" t="e">
        <f>B21*#REF!</f>
        <v>#REF!</v>
      </c>
      <c r="G21" s="12" t="e">
        <f>B21*#REF!</f>
        <v>#REF!</v>
      </c>
      <c r="H21" s="12" t="e">
        <f>B21*#REF!</f>
        <v>#REF!</v>
      </c>
      <c r="I21" s="12" t="e">
        <f>B21*#REF!</f>
        <v>#REF!</v>
      </c>
      <c r="J21" s="12" t="e">
        <f>B21*#REF!</f>
        <v>#REF!</v>
      </c>
      <c r="K21" s="12" t="e">
        <f>B21*#REF!</f>
        <v>#REF!</v>
      </c>
      <c r="L21" s="12" t="e">
        <f>B21*#REF!</f>
        <v>#REF!</v>
      </c>
      <c r="M21" s="12" t="e">
        <f>B21*#REF!</f>
        <v>#REF!</v>
      </c>
      <c r="N21" s="12" t="e">
        <f>B21*#REF!</f>
        <v>#REF!</v>
      </c>
      <c r="O21" s="12" t="e">
        <f>B21*#REF!</f>
        <v>#REF!</v>
      </c>
      <c r="P21" s="12" t="e">
        <f>B21*#REF!</f>
        <v>#REF!</v>
      </c>
      <c r="Q21" s="12" t="e">
        <f>B21*#REF!</f>
        <v>#REF!</v>
      </c>
      <c r="R21" s="12" t="e">
        <f>B21*#REF!</f>
        <v>#REF!</v>
      </c>
      <c r="S21" s="12" t="e">
        <f>B21*#REF!</f>
        <v>#REF!</v>
      </c>
      <c r="T21" s="12" t="e">
        <f>B21*#REF!</f>
        <v>#REF!</v>
      </c>
      <c r="U21" s="12" t="e">
        <f>B21*#REF!</f>
        <v>#REF!</v>
      </c>
      <c r="V21" s="13" t="e">
        <f>B21*#REF!</f>
        <v>#REF!</v>
      </c>
      <c r="W21" s="14" t="e">
        <f>B21*#REF!</f>
        <v>#REF!</v>
      </c>
      <c r="X21" s="15" t="s">
        <v>59</v>
      </c>
    </row>
    <row r="22" spans="1:24" x14ac:dyDescent="0.25">
      <c r="A22" s="9" t="s">
        <v>60</v>
      </c>
      <c r="B22" s="10">
        <v>1</v>
      </c>
      <c r="C22" s="11" t="e">
        <f>B22*#REF!</f>
        <v>#REF!</v>
      </c>
      <c r="D22" s="12" t="e">
        <f>B22*#REF!</f>
        <v>#REF!</v>
      </c>
      <c r="E22" s="12" t="e">
        <f>B22*#REF!</f>
        <v>#REF!</v>
      </c>
      <c r="F22" s="12" t="e">
        <f>B22*#REF!</f>
        <v>#REF!</v>
      </c>
      <c r="G22" s="12" t="e">
        <f>B22*#REF!</f>
        <v>#REF!</v>
      </c>
      <c r="H22" s="12" t="e">
        <f>B22*#REF!</f>
        <v>#REF!</v>
      </c>
      <c r="I22" s="12" t="e">
        <f>B22*#REF!</f>
        <v>#REF!</v>
      </c>
      <c r="J22" s="12" t="e">
        <f>B22*#REF!</f>
        <v>#REF!</v>
      </c>
      <c r="K22" s="12" t="e">
        <f>B22*#REF!</f>
        <v>#REF!</v>
      </c>
      <c r="L22" s="12" t="e">
        <f>B22*#REF!</f>
        <v>#REF!</v>
      </c>
      <c r="M22" s="12" t="e">
        <f>B22*#REF!</f>
        <v>#REF!</v>
      </c>
      <c r="N22" s="12" t="e">
        <f>B22*#REF!</f>
        <v>#REF!</v>
      </c>
      <c r="O22" s="12" t="e">
        <f>B22*#REF!</f>
        <v>#REF!</v>
      </c>
      <c r="P22" s="12" t="e">
        <f>B22*#REF!</f>
        <v>#REF!</v>
      </c>
      <c r="Q22" s="12" t="e">
        <f>B22*#REF!</f>
        <v>#REF!</v>
      </c>
      <c r="R22" s="12" t="e">
        <f>B22*#REF!</f>
        <v>#REF!</v>
      </c>
      <c r="S22" s="12" t="e">
        <f>B22*#REF!</f>
        <v>#REF!</v>
      </c>
      <c r="T22" s="12" t="e">
        <f>B22*#REF!</f>
        <v>#REF!</v>
      </c>
      <c r="U22" s="12" t="e">
        <f>B22*#REF!</f>
        <v>#REF!</v>
      </c>
      <c r="V22" s="13" t="e">
        <f>B22*#REF!</f>
        <v>#REF!</v>
      </c>
      <c r="W22" s="14" t="e">
        <f>B22*#REF!</f>
        <v>#REF!</v>
      </c>
      <c r="X22" s="15" t="s">
        <v>61</v>
      </c>
    </row>
    <row r="23" spans="1:24" x14ac:dyDescent="0.25">
      <c r="A23" s="9" t="s">
        <v>62</v>
      </c>
      <c r="B23" s="10">
        <v>1</v>
      </c>
      <c r="C23" s="11" t="e">
        <f>B23*#REF!</f>
        <v>#REF!</v>
      </c>
      <c r="D23" s="12" t="e">
        <f>B23*#REF!</f>
        <v>#REF!</v>
      </c>
      <c r="E23" s="12" t="e">
        <f>B23*#REF!</f>
        <v>#REF!</v>
      </c>
      <c r="F23" s="12" t="e">
        <f>B23*#REF!</f>
        <v>#REF!</v>
      </c>
      <c r="G23" s="12" t="e">
        <f>B23*#REF!</f>
        <v>#REF!</v>
      </c>
      <c r="H23" s="12" t="e">
        <f>B23*#REF!</f>
        <v>#REF!</v>
      </c>
      <c r="I23" s="12" t="e">
        <f>B23*#REF!</f>
        <v>#REF!</v>
      </c>
      <c r="J23" s="12" t="e">
        <f>B23*#REF!</f>
        <v>#REF!</v>
      </c>
      <c r="K23" s="12" t="e">
        <f>B23*#REF!</f>
        <v>#REF!</v>
      </c>
      <c r="L23" s="12" t="e">
        <f>B23*#REF!</f>
        <v>#REF!</v>
      </c>
      <c r="M23" s="12" t="e">
        <f>B23*#REF!</f>
        <v>#REF!</v>
      </c>
      <c r="N23" s="12" t="e">
        <f>B23*#REF!</f>
        <v>#REF!</v>
      </c>
      <c r="O23" s="12" t="e">
        <f>B23*#REF!</f>
        <v>#REF!</v>
      </c>
      <c r="P23" s="12" t="e">
        <f>B23*#REF!</f>
        <v>#REF!</v>
      </c>
      <c r="Q23" s="12" t="e">
        <f>B23*#REF!</f>
        <v>#REF!</v>
      </c>
      <c r="R23" s="12" t="e">
        <f>B23*#REF!</f>
        <v>#REF!</v>
      </c>
      <c r="S23" s="12" t="e">
        <f>B23*#REF!</f>
        <v>#REF!</v>
      </c>
      <c r="T23" s="12" t="e">
        <f>B23*#REF!</f>
        <v>#REF!</v>
      </c>
      <c r="U23" s="12" t="e">
        <f>B23*#REF!</f>
        <v>#REF!</v>
      </c>
      <c r="V23" s="13" t="e">
        <f>B23*#REF!</f>
        <v>#REF!</v>
      </c>
      <c r="W23" s="14" t="e">
        <f>B23*#REF!</f>
        <v>#REF!</v>
      </c>
      <c r="X23" s="15" t="s">
        <v>63</v>
      </c>
    </row>
    <row r="24" spans="1:24" x14ac:dyDescent="0.25">
      <c r="A24" s="9" t="s">
        <v>64</v>
      </c>
      <c r="B24" s="10">
        <v>1</v>
      </c>
      <c r="C24" s="11" t="e">
        <f>B24*#REF!</f>
        <v>#REF!</v>
      </c>
      <c r="D24" s="12" t="e">
        <f>B24*#REF!</f>
        <v>#REF!</v>
      </c>
      <c r="E24" s="12" t="e">
        <f>B24*#REF!</f>
        <v>#REF!</v>
      </c>
      <c r="F24" s="12" t="e">
        <f>B24*#REF!</f>
        <v>#REF!</v>
      </c>
      <c r="G24" s="12" t="e">
        <f>B24*#REF!</f>
        <v>#REF!</v>
      </c>
      <c r="H24" s="12" t="e">
        <f>B24*#REF!</f>
        <v>#REF!</v>
      </c>
      <c r="I24" s="12" t="e">
        <f>B24*#REF!</f>
        <v>#REF!</v>
      </c>
      <c r="J24" s="12" t="e">
        <f>B24*#REF!</f>
        <v>#REF!</v>
      </c>
      <c r="K24" s="12" t="e">
        <f>B24*#REF!</f>
        <v>#REF!</v>
      </c>
      <c r="L24" s="12" t="e">
        <f>B24*#REF!</f>
        <v>#REF!</v>
      </c>
      <c r="M24" s="12" t="e">
        <f>B24*#REF!</f>
        <v>#REF!</v>
      </c>
      <c r="N24" s="12" t="e">
        <f>B24*#REF!</f>
        <v>#REF!</v>
      </c>
      <c r="O24" s="12" t="e">
        <f>B24*#REF!</f>
        <v>#REF!</v>
      </c>
      <c r="P24" s="12" t="e">
        <f>B24*#REF!</f>
        <v>#REF!</v>
      </c>
      <c r="Q24" s="12" t="e">
        <f>B24*#REF!</f>
        <v>#REF!</v>
      </c>
      <c r="R24" s="12" t="e">
        <f>B24*#REF!</f>
        <v>#REF!</v>
      </c>
      <c r="S24" s="12" t="e">
        <f>B24*#REF!</f>
        <v>#REF!</v>
      </c>
      <c r="T24" s="12" t="e">
        <f>B24*#REF!</f>
        <v>#REF!</v>
      </c>
      <c r="U24" s="12" t="e">
        <f>B24*#REF!</f>
        <v>#REF!</v>
      </c>
      <c r="V24" s="13" t="e">
        <f>B24*#REF!</f>
        <v>#REF!</v>
      </c>
      <c r="W24" s="14" t="e">
        <f>B24*#REF!</f>
        <v>#REF!</v>
      </c>
      <c r="X24" s="15" t="s">
        <v>53</v>
      </c>
    </row>
    <row r="25" spans="1:24" x14ac:dyDescent="0.25">
      <c r="A25" s="9" t="s">
        <v>65</v>
      </c>
      <c r="B25" s="10">
        <v>1</v>
      </c>
      <c r="C25" s="11" t="e">
        <f>B25*#REF!</f>
        <v>#REF!</v>
      </c>
      <c r="D25" s="12" t="e">
        <f>B25*#REF!</f>
        <v>#REF!</v>
      </c>
      <c r="E25" s="12" t="e">
        <f>B25*#REF!</f>
        <v>#REF!</v>
      </c>
      <c r="F25" s="12" t="e">
        <f>B25*#REF!</f>
        <v>#REF!</v>
      </c>
      <c r="G25" s="12" t="e">
        <f>B25*#REF!</f>
        <v>#REF!</v>
      </c>
      <c r="H25" s="12" t="e">
        <f>B25*#REF!</f>
        <v>#REF!</v>
      </c>
      <c r="I25" s="12" t="e">
        <f>B25*#REF!</f>
        <v>#REF!</v>
      </c>
      <c r="J25" s="12" t="e">
        <f>B25*#REF!</f>
        <v>#REF!</v>
      </c>
      <c r="K25" s="12" t="e">
        <f>B25*#REF!</f>
        <v>#REF!</v>
      </c>
      <c r="L25" s="12" t="e">
        <f>B25*#REF!</f>
        <v>#REF!</v>
      </c>
      <c r="M25" s="12" t="e">
        <f>B25*#REF!</f>
        <v>#REF!</v>
      </c>
      <c r="N25" s="12" t="e">
        <f>B25*#REF!</f>
        <v>#REF!</v>
      </c>
      <c r="O25" s="12" t="e">
        <f>B25*#REF!</f>
        <v>#REF!</v>
      </c>
      <c r="P25" s="12" t="e">
        <f>B25*#REF!</f>
        <v>#REF!</v>
      </c>
      <c r="Q25" s="12" t="e">
        <f>B25*#REF!</f>
        <v>#REF!</v>
      </c>
      <c r="R25" s="12" t="e">
        <f>B25*#REF!</f>
        <v>#REF!</v>
      </c>
      <c r="S25" s="12" t="e">
        <f>B25*#REF!</f>
        <v>#REF!</v>
      </c>
      <c r="T25" s="12" t="e">
        <f>B25*#REF!</f>
        <v>#REF!</v>
      </c>
      <c r="U25" s="12" t="e">
        <f>B25*#REF!</f>
        <v>#REF!</v>
      </c>
      <c r="V25" s="13" t="e">
        <f>B25*#REF!</f>
        <v>#REF!</v>
      </c>
      <c r="W25" s="14" t="e">
        <f>B25*#REF!</f>
        <v>#REF!</v>
      </c>
      <c r="X25" s="15" t="s">
        <v>25</v>
      </c>
    </row>
    <row r="26" spans="1:24" x14ac:dyDescent="0.25">
      <c r="A26" s="9" t="s">
        <v>66</v>
      </c>
      <c r="B26" s="10">
        <v>1</v>
      </c>
      <c r="C26" s="11" t="e">
        <f>B26*#REF!</f>
        <v>#REF!</v>
      </c>
      <c r="D26" s="12" t="e">
        <f>B26*#REF!</f>
        <v>#REF!</v>
      </c>
      <c r="E26" s="12" t="e">
        <f>B26*#REF!</f>
        <v>#REF!</v>
      </c>
      <c r="F26" s="12" t="e">
        <f>B26*#REF!</f>
        <v>#REF!</v>
      </c>
      <c r="G26" s="12" t="e">
        <f>B26*#REF!</f>
        <v>#REF!</v>
      </c>
      <c r="H26" s="12" t="e">
        <f>B26*#REF!</f>
        <v>#REF!</v>
      </c>
      <c r="I26" s="12" t="e">
        <f>B26*#REF!</f>
        <v>#REF!</v>
      </c>
      <c r="J26" s="12" t="e">
        <f>B26*#REF!</f>
        <v>#REF!</v>
      </c>
      <c r="K26" s="12" t="e">
        <f>B26*#REF!</f>
        <v>#REF!</v>
      </c>
      <c r="L26" s="12" t="e">
        <f>B26*#REF!</f>
        <v>#REF!</v>
      </c>
      <c r="M26" s="12" t="e">
        <f>B26*#REF!</f>
        <v>#REF!</v>
      </c>
      <c r="N26" s="12" t="e">
        <f>B26*#REF!</f>
        <v>#REF!</v>
      </c>
      <c r="O26" s="12" t="e">
        <f>B26*#REF!</f>
        <v>#REF!</v>
      </c>
      <c r="P26" s="12" t="e">
        <f>B26*#REF!</f>
        <v>#REF!</v>
      </c>
      <c r="Q26" s="12" t="e">
        <f>B26*#REF!</f>
        <v>#REF!</v>
      </c>
      <c r="R26" s="12" t="e">
        <f>B26*#REF!</f>
        <v>#REF!</v>
      </c>
      <c r="S26" s="12" t="e">
        <f>B26*#REF!</f>
        <v>#REF!</v>
      </c>
      <c r="T26" s="12" t="e">
        <f>B26*#REF!</f>
        <v>#REF!</v>
      </c>
      <c r="U26" s="12" t="e">
        <f>B26*#REF!</f>
        <v>#REF!</v>
      </c>
      <c r="V26" s="13" t="e">
        <f>B26*#REF!</f>
        <v>#REF!</v>
      </c>
      <c r="W26" s="14" t="e">
        <f>B26*#REF!</f>
        <v>#REF!</v>
      </c>
      <c r="X26" s="15" t="s">
        <v>55</v>
      </c>
    </row>
    <row r="27" spans="1:24" x14ac:dyDescent="0.25">
      <c r="A27" s="9" t="s">
        <v>67</v>
      </c>
      <c r="B27" s="10">
        <v>1</v>
      </c>
      <c r="C27" s="11" t="e">
        <f>B27*#REF!</f>
        <v>#REF!</v>
      </c>
      <c r="D27" s="12" t="e">
        <f>B27*#REF!</f>
        <v>#REF!</v>
      </c>
      <c r="E27" s="12" t="e">
        <f>B27*#REF!</f>
        <v>#REF!</v>
      </c>
      <c r="F27" s="12" t="e">
        <f>B27*#REF!</f>
        <v>#REF!</v>
      </c>
      <c r="G27" s="12" t="e">
        <f>B27*#REF!</f>
        <v>#REF!</v>
      </c>
      <c r="H27" s="12" t="e">
        <f>B27*#REF!</f>
        <v>#REF!</v>
      </c>
      <c r="I27" s="12" t="e">
        <f>B27*#REF!</f>
        <v>#REF!</v>
      </c>
      <c r="J27" s="12" t="e">
        <f>B27*#REF!</f>
        <v>#REF!</v>
      </c>
      <c r="K27" s="12" t="e">
        <f>B27*#REF!</f>
        <v>#REF!</v>
      </c>
      <c r="L27" s="12" t="e">
        <f>B27*#REF!</f>
        <v>#REF!</v>
      </c>
      <c r="M27" s="12" t="e">
        <f>B27*#REF!</f>
        <v>#REF!</v>
      </c>
      <c r="N27" s="12" t="e">
        <f>B27*#REF!</f>
        <v>#REF!</v>
      </c>
      <c r="O27" s="12" t="e">
        <f>B27*#REF!</f>
        <v>#REF!</v>
      </c>
      <c r="P27" s="12" t="e">
        <f>B27*#REF!</f>
        <v>#REF!</v>
      </c>
      <c r="Q27" s="12" t="e">
        <f>B27*#REF!</f>
        <v>#REF!</v>
      </c>
      <c r="R27" s="12" t="e">
        <f>B27*#REF!</f>
        <v>#REF!</v>
      </c>
      <c r="S27" s="12" t="e">
        <f>B27*#REF!</f>
        <v>#REF!</v>
      </c>
      <c r="T27" s="12" t="e">
        <f>B27*#REF!</f>
        <v>#REF!</v>
      </c>
      <c r="U27" s="12" t="e">
        <f>B27*#REF!</f>
        <v>#REF!</v>
      </c>
      <c r="V27" s="13" t="e">
        <f>B27*#REF!</f>
        <v>#REF!</v>
      </c>
      <c r="W27" s="14" t="e">
        <f>B27*#REF!</f>
        <v>#REF!</v>
      </c>
      <c r="X27" s="15" t="s">
        <v>55</v>
      </c>
    </row>
    <row r="28" spans="1:24" x14ac:dyDescent="0.25">
      <c r="A28" s="9" t="s">
        <v>68</v>
      </c>
      <c r="B28" s="10">
        <v>1</v>
      </c>
      <c r="C28" s="11" t="e">
        <f>B28*#REF!</f>
        <v>#REF!</v>
      </c>
      <c r="D28" s="12" t="e">
        <f>B28*#REF!</f>
        <v>#REF!</v>
      </c>
      <c r="E28" s="12" t="e">
        <f>B28*#REF!</f>
        <v>#REF!</v>
      </c>
      <c r="F28" s="12" t="e">
        <f>B28*#REF!</f>
        <v>#REF!</v>
      </c>
      <c r="G28" s="12" t="e">
        <f>B28*#REF!</f>
        <v>#REF!</v>
      </c>
      <c r="H28" s="12" t="e">
        <f>B28*#REF!</f>
        <v>#REF!</v>
      </c>
      <c r="I28" s="12" t="e">
        <f>B28*#REF!</f>
        <v>#REF!</v>
      </c>
      <c r="J28" s="12" t="e">
        <f>B28*#REF!</f>
        <v>#REF!</v>
      </c>
      <c r="K28" s="12" t="e">
        <f>B28*#REF!</f>
        <v>#REF!</v>
      </c>
      <c r="L28" s="12" t="e">
        <f>B28*#REF!</f>
        <v>#REF!</v>
      </c>
      <c r="M28" s="12" t="e">
        <f>B28*#REF!</f>
        <v>#REF!</v>
      </c>
      <c r="N28" s="12" t="e">
        <f>B28*#REF!</f>
        <v>#REF!</v>
      </c>
      <c r="O28" s="12" t="e">
        <f>B28*#REF!</f>
        <v>#REF!</v>
      </c>
      <c r="P28" s="12" t="e">
        <f>B28*#REF!</f>
        <v>#REF!</v>
      </c>
      <c r="Q28" s="12" t="e">
        <f>B28*#REF!</f>
        <v>#REF!</v>
      </c>
      <c r="R28" s="12" t="e">
        <f>B28*#REF!</f>
        <v>#REF!</v>
      </c>
      <c r="S28" s="12" t="e">
        <f>B28*#REF!</f>
        <v>#REF!</v>
      </c>
      <c r="T28" s="12" t="e">
        <f>B28*#REF!</f>
        <v>#REF!</v>
      </c>
      <c r="U28" s="12" t="e">
        <f>B28*#REF!</f>
        <v>#REF!</v>
      </c>
      <c r="V28" s="13" t="e">
        <f>B28*#REF!</f>
        <v>#REF!</v>
      </c>
      <c r="W28" s="14" t="e">
        <f>B28*#REF!</f>
        <v>#REF!</v>
      </c>
      <c r="X28" s="15" t="s">
        <v>55</v>
      </c>
    </row>
    <row r="29" spans="1:24" x14ac:dyDescent="0.25">
      <c r="A29" s="9" t="s">
        <v>69</v>
      </c>
      <c r="B29" s="10">
        <v>1</v>
      </c>
      <c r="C29" s="11" t="e">
        <f>B29*#REF!</f>
        <v>#REF!</v>
      </c>
      <c r="D29" s="12" t="e">
        <f>B29*#REF!</f>
        <v>#REF!</v>
      </c>
      <c r="E29" s="12" t="e">
        <f>B29*#REF!</f>
        <v>#REF!</v>
      </c>
      <c r="F29" s="12" t="e">
        <f>B29*#REF!</f>
        <v>#REF!</v>
      </c>
      <c r="G29" s="12" t="e">
        <f>B29*#REF!</f>
        <v>#REF!</v>
      </c>
      <c r="H29" s="12" t="e">
        <f>B29*#REF!</f>
        <v>#REF!</v>
      </c>
      <c r="I29" s="12" t="e">
        <f>B29*#REF!</f>
        <v>#REF!</v>
      </c>
      <c r="J29" s="12" t="e">
        <f>B29*#REF!</f>
        <v>#REF!</v>
      </c>
      <c r="K29" s="12" t="e">
        <f>B29*#REF!</f>
        <v>#REF!</v>
      </c>
      <c r="L29" s="12" t="e">
        <f>B29*#REF!</f>
        <v>#REF!</v>
      </c>
      <c r="M29" s="12" t="e">
        <f>B29*#REF!</f>
        <v>#REF!</v>
      </c>
      <c r="N29" s="12" t="e">
        <f>B29*#REF!</f>
        <v>#REF!</v>
      </c>
      <c r="O29" s="12" t="e">
        <f>B29*#REF!</f>
        <v>#REF!</v>
      </c>
      <c r="P29" s="12" t="e">
        <f>B29*#REF!</f>
        <v>#REF!</v>
      </c>
      <c r="Q29" s="12" t="e">
        <f>B29*#REF!</f>
        <v>#REF!</v>
      </c>
      <c r="R29" s="12" t="e">
        <f>B29*#REF!</f>
        <v>#REF!</v>
      </c>
      <c r="S29" s="12" t="e">
        <f>B29*#REF!</f>
        <v>#REF!</v>
      </c>
      <c r="T29" s="12" t="e">
        <f>B29*#REF!</f>
        <v>#REF!</v>
      </c>
      <c r="U29" s="12" t="e">
        <f>B29*#REF!</f>
        <v>#REF!</v>
      </c>
      <c r="V29" s="13" t="e">
        <f>B29*#REF!</f>
        <v>#REF!</v>
      </c>
      <c r="W29" s="14" t="e">
        <f>B29*#REF!</f>
        <v>#REF!</v>
      </c>
      <c r="X29" s="15" t="s">
        <v>55</v>
      </c>
    </row>
    <row r="30" spans="1:24" x14ac:dyDescent="0.25">
      <c r="A30" s="9" t="s">
        <v>70</v>
      </c>
      <c r="B30" s="10">
        <v>1</v>
      </c>
      <c r="C30" s="11" t="e">
        <f>B30*#REF!</f>
        <v>#REF!</v>
      </c>
      <c r="D30" s="12" t="e">
        <f>B30*#REF!</f>
        <v>#REF!</v>
      </c>
      <c r="E30" s="12" t="e">
        <f>B30*#REF!</f>
        <v>#REF!</v>
      </c>
      <c r="F30" s="12" t="e">
        <f>B30*#REF!</f>
        <v>#REF!</v>
      </c>
      <c r="G30" s="12" t="e">
        <f>B30*#REF!</f>
        <v>#REF!</v>
      </c>
      <c r="H30" s="12" t="e">
        <f>B30*#REF!</f>
        <v>#REF!</v>
      </c>
      <c r="I30" s="12" t="e">
        <f>B30*#REF!</f>
        <v>#REF!</v>
      </c>
      <c r="J30" s="12" t="e">
        <f>B30*#REF!</f>
        <v>#REF!</v>
      </c>
      <c r="K30" s="12" t="e">
        <f>B30*#REF!</f>
        <v>#REF!</v>
      </c>
      <c r="L30" s="12" t="e">
        <f>B30*#REF!</f>
        <v>#REF!</v>
      </c>
      <c r="M30" s="12" t="e">
        <f>B30*#REF!</f>
        <v>#REF!</v>
      </c>
      <c r="N30" s="12" t="e">
        <f>B30*#REF!</f>
        <v>#REF!</v>
      </c>
      <c r="O30" s="12" t="e">
        <f>B30*#REF!</f>
        <v>#REF!</v>
      </c>
      <c r="P30" s="12" t="e">
        <f>B30*#REF!</f>
        <v>#REF!</v>
      </c>
      <c r="Q30" s="12" t="e">
        <f>B30*#REF!</f>
        <v>#REF!</v>
      </c>
      <c r="R30" s="12" t="e">
        <f>B30*#REF!</f>
        <v>#REF!</v>
      </c>
      <c r="S30" s="12" t="e">
        <f>B30*#REF!</f>
        <v>#REF!</v>
      </c>
      <c r="T30" s="12" t="e">
        <f>B30*#REF!</f>
        <v>#REF!</v>
      </c>
      <c r="U30" s="12" t="e">
        <f>B30*#REF!</f>
        <v>#REF!</v>
      </c>
      <c r="V30" s="13" t="e">
        <f>B30*#REF!</f>
        <v>#REF!</v>
      </c>
      <c r="W30" s="14" t="e">
        <f>B30*#REF!</f>
        <v>#REF!</v>
      </c>
      <c r="X30" s="15" t="s">
        <v>55</v>
      </c>
    </row>
    <row r="31" spans="1:24" x14ac:dyDescent="0.25">
      <c r="A31" s="9" t="s">
        <v>71</v>
      </c>
      <c r="B31" s="10">
        <v>1</v>
      </c>
      <c r="C31" s="11" t="e">
        <f>B31*#REF!</f>
        <v>#REF!</v>
      </c>
      <c r="D31" s="12" t="e">
        <f>B31*#REF!</f>
        <v>#REF!</v>
      </c>
      <c r="E31" s="12" t="e">
        <f>B31*#REF!</f>
        <v>#REF!</v>
      </c>
      <c r="F31" s="12" t="e">
        <f>B31*#REF!</f>
        <v>#REF!</v>
      </c>
      <c r="G31" s="12" t="e">
        <f>B31*#REF!</f>
        <v>#REF!</v>
      </c>
      <c r="H31" s="12" t="e">
        <f>B31*#REF!</f>
        <v>#REF!</v>
      </c>
      <c r="I31" s="12" t="e">
        <f>B31*#REF!</f>
        <v>#REF!</v>
      </c>
      <c r="J31" s="12" t="e">
        <f>B31*#REF!</f>
        <v>#REF!</v>
      </c>
      <c r="K31" s="12" t="e">
        <f>B31*#REF!</f>
        <v>#REF!</v>
      </c>
      <c r="L31" s="12" t="e">
        <f>B31*#REF!</f>
        <v>#REF!</v>
      </c>
      <c r="M31" s="12" t="e">
        <f>B31*#REF!</f>
        <v>#REF!</v>
      </c>
      <c r="N31" s="12" t="e">
        <f>B31*#REF!</f>
        <v>#REF!</v>
      </c>
      <c r="O31" s="12" t="e">
        <f>B31*#REF!</f>
        <v>#REF!</v>
      </c>
      <c r="P31" s="12" t="e">
        <f>B31*#REF!</f>
        <v>#REF!</v>
      </c>
      <c r="Q31" s="12" t="e">
        <f>B31*#REF!</f>
        <v>#REF!</v>
      </c>
      <c r="R31" s="12" t="e">
        <f>B31*#REF!</f>
        <v>#REF!</v>
      </c>
      <c r="S31" s="12" t="e">
        <f>B31*#REF!</f>
        <v>#REF!</v>
      </c>
      <c r="T31" s="12" t="e">
        <f>B31*#REF!</f>
        <v>#REF!</v>
      </c>
      <c r="U31" s="12" t="e">
        <f>B31*#REF!</f>
        <v>#REF!</v>
      </c>
      <c r="V31" s="13" t="e">
        <f>B31*#REF!</f>
        <v>#REF!</v>
      </c>
      <c r="W31" s="14" t="e">
        <f>B31*#REF!</f>
        <v>#REF!</v>
      </c>
      <c r="X31" s="15" t="s">
        <v>55</v>
      </c>
    </row>
    <row r="32" spans="1:24" x14ac:dyDescent="0.25">
      <c r="A32" s="9" t="s">
        <v>72</v>
      </c>
      <c r="B32" s="10">
        <v>1</v>
      </c>
      <c r="C32" s="11" t="e">
        <f>B32*#REF!</f>
        <v>#REF!</v>
      </c>
      <c r="D32" s="12" t="e">
        <f>B32*#REF!</f>
        <v>#REF!</v>
      </c>
      <c r="E32" s="12" t="e">
        <f>B32*#REF!</f>
        <v>#REF!</v>
      </c>
      <c r="F32" s="12" t="e">
        <f>B32*#REF!</f>
        <v>#REF!</v>
      </c>
      <c r="G32" s="12" t="e">
        <f>B32*#REF!</f>
        <v>#REF!</v>
      </c>
      <c r="H32" s="12" t="e">
        <f>B32*#REF!</f>
        <v>#REF!</v>
      </c>
      <c r="I32" s="12" t="e">
        <f>B32*#REF!</f>
        <v>#REF!</v>
      </c>
      <c r="J32" s="12" t="e">
        <f>B32*#REF!</f>
        <v>#REF!</v>
      </c>
      <c r="K32" s="12" t="e">
        <f>B32*#REF!</f>
        <v>#REF!</v>
      </c>
      <c r="L32" s="12" t="e">
        <f>B32*#REF!</f>
        <v>#REF!</v>
      </c>
      <c r="M32" s="12" t="e">
        <f>B32*#REF!</f>
        <v>#REF!</v>
      </c>
      <c r="N32" s="12" t="e">
        <f>B32*#REF!</f>
        <v>#REF!</v>
      </c>
      <c r="O32" s="12" t="e">
        <f>B32*#REF!</f>
        <v>#REF!</v>
      </c>
      <c r="P32" s="12" t="e">
        <f>B32*#REF!</f>
        <v>#REF!</v>
      </c>
      <c r="Q32" s="12" t="e">
        <f>B32*#REF!</f>
        <v>#REF!</v>
      </c>
      <c r="R32" s="12" t="e">
        <f>B32*#REF!</f>
        <v>#REF!</v>
      </c>
      <c r="S32" s="12" t="e">
        <f>B32*#REF!</f>
        <v>#REF!</v>
      </c>
      <c r="T32" s="12" t="e">
        <f>B32*#REF!</f>
        <v>#REF!</v>
      </c>
      <c r="U32" s="12" t="e">
        <f>B32*#REF!</f>
        <v>#REF!</v>
      </c>
      <c r="V32" s="13" t="e">
        <f>B32*#REF!</f>
        <v>#REF!</v>
      </c>
      <c r="W32" s="14" t="e">
        <f>B32*#REF!</f>
        <v>#REF!</v>
      </c>
      <c r="X32" s="15" t="s">
        <v>33</v>
      </c>
    </row>
    <row r="33" spans="1:24" x14ac:dyDescent="0.25">
      <c r="A33" s="9" t="s">
        <v>73</v>
      </c>
      <c r="B33" s="10">
        <v>1</v>
      </c>
      <c r="C33" s="11" t="e">
        <f>B33*#REF!</f>
        <v>#REF!</v>
      </c>
      <c r="D33" s="12" t="e">
        <f>B33*#REF!</f>
        <v>#REF!</v>
      </c>
      <c r="E33" s="12" t="e">
        <f>B33*#REF!</f>
        <v>#REF!</v>
      </c>
      <c r="F33" s="12" t="e">
        <f>B33*#REF!</f>
        <v>#REF!</v>
      </c>
      <c r="G33" s="12" t="e">
        <f>B33*#REF!</f>
        <v>#REF!</v>
      </c>
      <c r="H33" s="12" t="e">
        <f>B33*#REF!</f>
        <v>#REF!</v>
      </c>
      <c r="I33" s="12" t="e">
        <f>B33*#REF!</f>
        <v>#REF!</v>
      </c>
      <c r="J33" s="12" t="e">
        <f>B33*#REF!</f>
        <v>#REF!</v>
      </c>
      <c r="K33" s="12" t="e">
        <f>B33*#REF!</f>
        <v>#REF!</v>
      </c>
      <c r="L33" s="12" t="e">
        <f>B33*#REF!</f>
        <v>#REF!</v>
      </c>
      <c r="M33" s="12" t="e">
        <f>B33*#REF!</f>
        <v>#REF!</v>
      </c>
      <c r="N33" s="12" t="e">
        <f>B33*#REF!</f>
        <v>#REF!</v>
      </c>
      <c r="O33" s="12" t="e">
        <f>B33*#REF!</f>
        <v>#REF!</v>
      </c>
      <c r="P33" s="12" t="e">
        <f>B33*#REF!</f>
        <v>#REF!</v>
      </c>
      <c r="Q33" s="12" t="e">
        <f>B33*#REF!</f>
        <v>#REF!</v>
      </c>
      <c r="R33" s="12" t="e">
        <f>B33*#REF!</f>
        <v>#REF!</v>
      </c>
      <c r="S33" s="12" t="e">
        <f>B33*#REF!</f>
        <v>#REF!</v>
      </c>
      <c r="T33" s="12" t="e">
        <f>B33*#REF!</f>
        <v>#REF!</v>
      </c>
      <c r="U33" s="12" t="e">
        <f>B33*#REF!</f>
        <v>#REF!</v>
      </c>
      <c r="V33" s="13" t="e">
        <f>B33*#REF!</f>
        <v>#REF!</v>
      </c>
      <c r="W33" s="14" t="e">
        <f>B33*#REF!</f>
        <v>#REF!</v>
      </c>
      <c r="X33" s="15" t="s">
        <v>74</v>
      </c>
    </row>
    <row r="34" spans="1:24" x14ac:dyDescent="0.25">
      <c r="A34" s="9" t="s">
        <v>75</v>
      </c>
      <c r="B34" s="10">
        <v>1</v>
      </c>
      <c r="C34" s="11" t="e">
        <f>B34*#REF!</f>
        <v>#REF!</v>
      </c>
      <c r="D34" s="12" t="e">
        <f>B34*#REF!</f>
        <v>#REF!</v>
      </c>
      <c r="E34" s="12" t="e">
        <f>B34*#REF!</f>
        <v>#REF!</v>
      </c>
      <c r="F34" s="12" t="e">
        <f>B34*#REF!</f>
        <v>#REF!</v>
      </c>
      <c r="G34" s="12" t="e">
        <f>B34*#REF!</f>
        <v>#REF!</v>
      </c>
      <c r="H34" s="12" t="e">
        <f>B34*#REF!</f>
        <v>#REF!</v>
      </c>
      <c r="I34" s="12" t="e">
        <f>B34*#REF!</f>
        <v>#REF!</v>
      </c>
      <c r="J34" s="12" t="e">
        <f>B34*#REF!</f>
        <v>#REF!</v>
      </c>
      <c r="K34" s="12" t="e">
        <f>B34*#REF!</f>
        <v>#REF!</v>
      </c>
      <c r="L34" s="12" t="e">
        <f>B34*#REF!</f>
        <v>#REF!</v>
      </c>
      <c r="M34" s="12" t="e">
        <f>B34*#REF!</f>
        <v>#REF!</v>
      </c>
      <c r="N34" s="12" t="e">
        <f>B34*#REF!</f>
        <v>#REF!</v>
      </c>
      <c r="O34" s="12" t="e">
        <f>B34*#REF!</f>
        <v>#REF!</v>
      </c>
      <c r="P34" s="12" t="e">
        <f>B34*#REF!</f>
        <v>#REF!</v>
      </c>
      <c r="Q34" s="12" t="e">
        <f>B34*#REF!</f>
        <v>#REF!</v>
      </c>
      <c r="R34" s="12" t="e">
        <f>B34*#REF!</f>
        <v>#REF!</v>
      </c>
      <c r="S34" s="12" t="e">
        <f>B34*#REF!</f>
        <v>#REF!</v>
      </c>
      <c r="T34" s="12" t="e">
        <f>B34*#REF!</f>
        <v>#REF!</v>
      </c>
      <c r="U34" s="12" t="e">
        <f>B34*#REF!</f>
        <v>#REF!</v>
      </c>
      <c r="V34" s="13" t="e">
        <f>B34*#REF!</f>
        <v>#REF!</v>
      </c>
      <c r="W34" s="14" t="e">
        <f>B34*#REF!</f>
        <v>#REF!</v>
      </c>
      <c r="X34" s="15" t="s">
        <v>55</v>
      </c>
    </row>
    <row r="35" spans="1:24" x14ac:dyDescent="0.25">
      <c r="A35" s="9" t="s">
        <v>76</v>
      </c>
      <c r="B35" s="10">
        <v>1</v>
      </c>
      <c r="C35" s="11" t="e">
        <f>B35*#REF!</f>
        <v>#REF!</v>
      </c>
      <c r="D35" s="12" t="e">
        <f>B35*#REF!</f>
        <v>#REF!</v>
      </c>
      <c r="E35" s="12" t="e">
        <f>B35*#REF!</f>
        <v>#REF!</v>
      </c>
      <c r="F35" s="12" t="e">
        <f>B35*#REF!</f>
        <v>#REF!</v>
      </c>
      <c r="G35" s="12" t="e">
        <f>B35*#REF!</f>
        <v>#REF!</v>
      </c>
      <c r="H35" s="12" t="e">
        <f>B35*#REF!</f>
        <v>#REF!</v>
      </c>
      <c r="I35" s="12" t="e">
        <f>B35*#REF!</f>
        <v>#REF!</v>
      </c>
      <c r="J35" s="12" t="e">
        <f>B35*#REF!</f>
        <v>#REF!</v>
      </c>
      <c r="K35" s="12" t="e">
        <f>B35*#REF!</f>
        <v>#REF!</v>
      </c>
      <c r="L35" s="12" t="e">
        <f>B35*#REF!</f>
        <v>#REF!</v>
      </c>
      <c r="M35" s="12" t="e">
        <f>B35*#REF!</f>
        <v>#REF!</v>
      </c>
      <c r="N35" s="12" t="e">
        <f>B35*#REF!</f>
        <v>#REF!</v>
      </c>
      <c r="O35" s="12" t="e">
        <f>B35*#REF!</f>
        <v>#REF!</v>
      </c>
      <c r="P35" s="12" t="e">
        <f>B35*#REF!</f>
        <v>#REF!</v>
      </c>
      <c r="Q35" s="12" t="e">
        <f>B35*#REF!</f>
        <v>#REF!</v>
      </c>
      <c r="R35" s="12" t="e">
        <f>B35*#REF!</f>
        <v>#REF!</v>
      </c>
      <c r="S35" s="12" t="e">
        <f>B35*#REF!</f>
        <v>#REF!</v>
      </c>
      <c r="T35" s="12" t="e">
        <f>B35*#REF!</f>
        <v>#REF!</v>
      </c>
      <c r="U35" s="12" t="e">
        <f>B35*#REF!</f>
        <v>#REF!</v>
      </c>
      <c r="V35" s="13" t="e">
        <f>B35*#REF!</f>
        <v>#REF!</v>
      </c>
      <c r="W35" s="14" t="e">
        <f>B35*#REF!</f>
        <v>#REF!</v>
      </c>
      <c r="X35" s="15" t="s">
        <v>33</v>
      </c>
    </row>
    <row r="36" spans="1:24" x14ac:dyDescent="0.25">
      <c r="A36" s="9" t="s">
        <v>77</v>
      </c>
      <c r="B36" s="10">
        <v>1</v>
      </c>
      <c r="C36" s="11" t="e">
        <f>B36*#REF!</f>
        <v>#REF!</v>
      </c>
      <c r="D36" s="12" t="e">
        <f>B36*#REF!</f>
        <v>#REF!</v>
      </c>
      <c r="E36" s="12" t="e">
        <f>B36*#REF!</f>
        <v>#REF!</v>
      </c>
      <c r="F36" s="12" t="e">
        <f>B36*#REF!</f>
        <v>#REF!</v>
      </c>
      <c r="G36" s="12" t="e">
        <f>B36*#REF!</f>
        <v>#REF!</v>
      </c>
      <c r="H36" s="12" t="e">
        <f>B36*#REF!</f>
        <v>#REF!</v>
      </c>
      <c r="I36" s="12" t="e">
        <f>B36*#REF!</f>
        <v>#REF!</v>
      </c>
      <c r="J36" s="12" t="e">
        <f>B36*#REF!</f>
        <v>#REF!</v>
      </c>
      <c r="K36" s="12" t="e">
        <f>B36*#REF!</f>
        <v>#REF!</v>
      </c>
      <c r="L36" s="12" t="e">
        <f>B36*#REF!</f>
        <v>#REF!</v>
      </c>
      <c r="M36" s="12" t="e">
        <f>B36*#REF!</f>
        <v>#REF!</v>
      </c>
      <c r="N36" s="12" t="e">
        <f>B36*#REF!</f>
        <v>#REF!</v>
      </c>
      <c r="O36" s="12" t="e">
        <f>B36*#REF!</f>
        <v>#REF!</v>
      </c>
      <c r="P36" s="12" t="e">
        <f>B36*#REF!</f>
        <v>#REF!</v>
      </c>
      <c r="Q36" s="12" t="e">
        <f>B36*#REF!</f>
        <v>#REF!</v>
      </c>
      <c r="R36" s="12" t="e">
        <f>B36*#REF!</f>
        <v>#REF!</v>
      </c>
      <c r="S36" s="12" t="e">
        <f>B36*#REF!</f>
        <v>#REF!</v>
      </c>
      <c r="T36" s="12" t="e">
        <f>B36*#REF!</f>
        <v>#REF!</v>
      </c>
      <c r="U36" s="12" t="e">
        <f>B36*#REF!</f>
        <v>#REF!</v>
      </c>
      <c r="V36" s="13" t="e">
        <f>B36*#REF!</f>
        <v>#REF!</v>
      </c>
      <c r="W36" s="14" t="e">
        <f>B36*#REF!</f>
        <v>#REF!</v>
      </c>
      <c r="X36" s="15" t="s">
        <v>33</v>
      </c>
    </row>
    <row r="37" spans="1:24" x14ac:dyDescent="0.25">
      <c r="A37" s="9" t="s">
        <v>78</v>
      </c>
      <c r="B37" s="10">
        <v>1</v>
      </c>
      <c r="C37" s="11" t="e">
        <f>B37*#REF!</f>
        <v>#REF!</v>
      </c>
      <c r="D37" s="12" t="e">
        <f>B37*#REF!</f>
        <v>#REF!</v>
      </c>
      <c r="E37" s="12" t="e">
        <f>B37*#REF!</f>
        <v>#REF!</v>
      </c>
      <c r="F37" s="12" t="e">
        <f>B37*#REF!</f>
        <v>#REF!</v>
      </c>
      <c r="G37" s="12" t="e">
        <f>B37*#REF!</f>
        <v>#REF!</v>
      </c>
      <c r="H37" s="12" t="e">
        <f>B37*#REF!</f>
        <v>#REF!</v>
      </c>
      <c r="I37" s="12" t="e">
        <f>B37*#REF!</f>
        <v>#REF!</v>
      </c>
      <c r="J37" s="12" t="e">
        <f>B37*#REF!</f>
        <v>#REF!</v>
      </c>
      <c r="K37" s="12" t="e">
        <f>B37*#REF!</f>
        <v>#REF!</v>
      </c>
      <c r="L37" s="12" t="e">
        <f>B37*#REF!</f>
        <v>#REF!</v>
      </c>
      <c r="M37" s="12" t="e">
        <f>B37*#REF!</f>
        <v>#REF!</v>
      </c>
      <c r="N37" s="12" t="e">
        <f>B37*#REF!</f>
        <v>#REF!</v>
      </c>
      <c r="O37" s="12" t="e">
        <f>B37*#REF!</f>
        <v>#REF!</v>
      </c>
      <c r="P37" s="12" t="e">
        <f>B37*#REF!</f>
        <v>#REF!</v>
      </c>
      <c r="Q37" s="12" t="e">
        <f>B37*#REF!</f>
        <v>#REF!</v>
      </c>
      <c r="R37" s="12" t="e">
        <f>B37*#REF!</f>
        <v>#REF!</v>
      </c>
      <c r="S37" s="12" t="e">
        <f>B37*#REF!</f>
        <v>#REF!</v>
      </c>
      <c r="T37" s="12" t="e">
        <f>B37*#REF!</f>
        <v>#REF!</v>
      </c>
      <c r="U37" s="12" t="e">
        <f>B37*#REF!</f>
        <v>#REF!</v>
      </c>
      <c r="V37" s="13" t="e">
        <f>B37*#REF!</f>
        <v>#REF!</v>
      </c>
      <c r="W37" s="14" t="e">
        <f>B37*#REF!</f>
        <v>#REF!</v>
      </c>
      <c r="X37" s="15" t="s">
        <v>79</v>
      </c>
    </row>
    <row r="38" spans="1:24" x14ac:dyDescent="0.25">
      <c r="A38" s="9" t="s">
        <v>80</v>
      </c>
      <c r="B38" s="10">
        <v>1</v>
      </c>
      <c r="C38" s="11" t="e">
        <f>B38*#REF!</f>
        <v>#REF!</v>
      </c>
      <c r="D38" s="12" t="e">
        <f>B38*#REF!</f>
        <v>#REF!</v>
      </c>
      <c r="E38" s="12" t="e">
        <f>B38*#REF!</f>
        <v>#REF!</v>
      </c>
      <c r="F38" s="12" t="e">
        <f>B38*#REF!</f>
        <v>#REF!</v>
      </c>
      <c r="G38" s="12" t="e">
        <f>B38*#REF!</f>
        <v>#REF!</v>
      </c>
      <c r="H38" s="12" t="e">
        <f>B38*#REF!</f>
        <v>#REF!</v>
      </c>
      <c r="I38" s="12" t="e">
        <f>B38*#REF!</f>
        <v>#REF!</v>
      </c>
      <c r="J38" s="12" t="e">
        <f>B38*#REF!</f>
        <v>#REF!</v>
      </c>
      <c r="K38" s="12" t="e">
        <f>B38*#REF!</f>
        <v>#REF!</v>
      </c>
      <c r="L38" s="12" t="e">
        <f>B38*#REF!</f>
        <v>#REF!</v>
      </c>
      <c r="M38" s="12" t="e">
        <f>B38*#REF!</f>
        <v>#REF!</v>
      </c>
      <c r="N38" s="12" t="e">
        <f>B38*#REF!</f>
        <v>#REF!</v>
      </c>
      <c r="O38" s="12" t="e">
        <f>B38*#REF!</f>
        <v>#REF!</v>
      </c>
      <c r="P38" s="12" t="e">
        <f>B38*#REF!</f>
        <v>#REF!</v>
      </c>
      <c r="Q38" s="12" t="e">
        <f>B38*#REF!</f>
        <v>#REF!</v>
      </c>
      <c r="R38" s="12" t="e">
        <f>B38*#REF!</f>
        <v>#REF!</v>
      </c>
      <c r="S38" s="12" t="e">
        <f>B38*#REF!</f>
        <v>#REF!</v>
      </c>
      <c r="T38" s="12" t="e">
        <f>B38*#REF!</f>
        <v>#REF!</v>
      </c>
      <c r="U38" s="12" t="e">
        <f>B38*#REF!</f>
        <v>#REF!</v>
      </c>
      <c r="V38" s="13" t="e">
        <f>B38*#REF!</f>
        <v>#REF!</v>
      </c>
      <c r="W38" s="14" t="e">
        <f>B38*#REF!</f>
        <v>#REF!</v>
      </c>
      <c r="X38" s="15" t="s">
        <v>33</v>
      </c>
    </row>
    <row r="39" spans="1:24" x14ac:dyDescent="0.25">
      <c r="A39" s="9" t="s">
        <v>81</v>
      </c>
      <c r="B39" s="10">
        <v>1</v>
      </c>
      <c r="C39" s="11" t="e">
        <f>B39*#REF!</f>
        <v>#REF!</v>
      </c>
      <c r="D39" s="12" t="e">
        <f>B39*#REF!</f>
        <v>#REF!</v>
      </c>
      <c r="E39" s="12" t="e">
        <f>B39*#REF!</f>
        <v>#REF!</v>
      </c>
      <c r="F39" s="12" t="e">
        <f>B39*#REF!</f>
        <v>#REF!</v>
      </c>
      <c r="G39" s="12" t="e">
        <f>B39*#REF!</f>
        <v>#REF!</v>
      </c>
      <c r="H39" s="12" t="e">
        <f>B39*#REF!</f>
        <v>#REF!</v>
      </c>
      <c r="I39" s="12" t="e">
        <f>B39*#REF!</f>
        <v>#REF!</v>
      </c>
      <c r="J39" s="12" t="e">
        <f>B39*#REF!</f>
        <v>#REF!</v>
      </c>
      <c r="K39" s="12" t="e">
        <f>B39*#REF!</f>
        <v>#REF!</v>
      </c>
      <c r="L39" s="12" t="e">
        <f>B39*#REF!</f>
        <v>#REF!</v>
      </c>
      <c r="M39" s="12" t="e">
        <f>B39*#REF!</f>
        <v>#REF!</v>
      </c>
      <c r="N39" s="12" t="e">
        <f>B39*#REF!</f>
        <v>#REF!</v>
      </c>
      <c r="O39" s="12" t="e">
        <f>B39*#REF!</f>
        <v>#REF!</v>
      </c>
      <c r="P39" s="12" t="e">
        <f>B39*#REF!</f>
        <v>#REF!</v>
      </c>
      <c r="Q39" s="12" t="e">
        <f>B39*#REF!</f>
        <v>#REF!</v>
      </c>
      <c r="R39" s="12" t="e">
        <f>B39*#REF!</f>
        <v>#REF!</v>
      </c>
      <c r="S39" s="12" t="e">
        <f>B39*#REF!</f>
        <v>#REF!</v>
      </c>
      <c r="T39" s="12" t="e">
        <f>B39*#REF!</f>
        <v>#REF!</v>
      </c>
      <c r="U39" s="12" t="e">
        <f>B39*#REF!</f>
        <v>#REF!</v>
      </c>
      <c r="V39" s="13" t="e">
        <f>B39*#REF!</f>
        <v>#REF!</v>
      </c>
      <c r="W39" s="14" t="e">
        <f>B39*#REF!</f>
        <v>#REF!</v>
      </c>
      <c r="X39" s="15" t="s">
        <v>82</v>
      </c>
    </row>
    <row r="40" spans="1:24" x14ac:dyDescent="0.25">
      <c r="A40" s="9" t="s">
        <v>83</v>
      </c>
      <c r="B40" s="10">
        <v>1</v>
      </c>
      <c r="C40" s="11" t="e">
        <f>B40*#REF!</f>
        <v>#REF!</v>
      </c>
      <c r="D40" s="12" t="e">
        <f>B40*#REF!</f>
        <v>#REF!</v>
      </c>
      <c r="E40" s="12" t="e">
        <f>B40*#REF!</f>
        <v>#REF!</v>
      </c>
      <c r="F40" s="12" t="e">
        <f>B40*#REF!</f>
        <v>#REF!</v>
      </c>
      <c r="G40" s="12" t="e">
        <f>B40*#REF!</f>
        <v>#REF!</v>
      </c>
      <c r="H40" s="12" t="e">
        <f>B40*#REF!</f>
        <v>#REF!</v>
      </c>
      <c r="I40" s="12" t="e">
        <f>B40*#REF!</f>
        <v>#REF!</v>
      </c>
      <c r="J40" s="12" t="e">
        <f>B40*#REF!</f>
        <v>#REF!</v>
      </c>
      <c r="K40" s="12" t="e">
        <f>B40*#REF!</f>
        <v>#REF!</v>
      </c>
      <c r="L40" s="12" t="e">
        <f>B40*#REF!</f>
        <v>#REF!</v>
      </c>
      <c r="M40" s="12" t="e">
        <f>B40*#REF!</f>
        <v>#REF!</v>
      </c>
      <c r="N40" s="12" t="e">
        <f>B40*#REF!</f>
        <v>#REF!</v>
      </c>
      <c r="O40" s="12" t="e">
        <f>B40*#REF!</f>
        <v>#REF!</v>
      </c>
      <c r="P40" s="12" t="e">
        <f>B40*#REF!</f>
        <v>#REF!</v>
      </c>
      <c r="Q40" s="12" t="e">
        <f>B40*#REF!</f>
        <v>#REF!</v>
      </c>
      <c r="R40" s="12" t="e">
        <f>B40*#REF!</f>
        <v>#REF!</v>
      </c>
      <c r="S40" s="12" t="e">
        <f>B40*#REF!</f>
        <v>#REF!</v>
      </c>
      <c r="T40" s="12" t="e">
        <f>B40*#REF!</f>
        <v>#REF!</v>
      </c>
      <c r="U40" s="12" t="e">
        <f>B40*#REF!</f>
        <v>#REF!</v>
      </c>
      <c r="V40" s="13" t="e">
        <f>B40*#REF!</f>
        <v>#REF!</v>
      </c>
      <c r="W40" s="14" t="e">
        <f>B40*#REF!</f>
        <v>#REF!</v>
      </c>
      <c r="X40" s="15" t="s">
        <v>84</v>
      </c>
    </row>
    <row r="41" spans="1:24" x14ac:dyDescent="0.25">
      <c r="A41" s="9" t="s">
        <v>85</v>
      </c>
      <c r="B41" s="10">
        <v>1</v>
      </c>
      <c r="C41" s="11" t="e">
        <f>B41*#REF!</f>
        <v>#REF!</v>
      </c>
      <c r="D41" s="12" t="e">
        <f>B41*#REF!</f>
        <v>#REF!</v>
      </c>
      <c r="E41" s="12" t="e">
        <f>B41*#REF!</f>
        <v>#REF!</v>
      </c>
      <c r="F41" s="12" t="e">
        <f>B41*#REF!</f>
        <v>#REF!</v>
      </c>
      <c r="G41" s="12" t="e">
        <f>B41*#REF!</f>
        <v>#REF!</v>
      </c>
      <c r="H41" s="12" t="e">
        <f>B41*#REF!</f>
        <v>#REF!</v>
      </c>
      <c r="I41" s="12" t="e">
        <f>B41*#REF!</f>
        <v>#REF!</v>
      </c>
      <c r="J41" s="12" t="e">
        <f>B41*#REF!</f>
        <v>#REF!</v>
      </c>
      <c r="K41" s="12" t="e">
        <f>B41*#REF!</f>
        <v>#REF!</v>
      </c>
      <c r="L41" s="12" t="e">
        <f>B41*#REF!</f>
        <v>#REF!</v>
      </c>
      <c r="M41" s="12" t="e">
        <f>B41*#REF!</f>
        <v>#REF!</v>
      </c>
      <c r="N41" s="12" t="e">
        <f>B41*#REF!</f>
        <v>#REF!</v>
      </c>
      <c r="O41" s="12" t="e">
        <f>B41*#REF!</f>
        <v>#REF!</v>
      </c>
      <c r="P41" s="12" t="e">
        <f>B41*#REF!</f>
        <v>#REF!</v>
      </c>
      <c r="Q41" s="12" t="e">
        <f>B41*#REF!</f>
        <v>#REF!</v>
      </c>
      <c r="R41" s="12" t="e">
        <f>B41*#REF!</f>
        <v>#REF!</v>
      </c>
      <c r="S41" s="12" t="e">
        <f>B41*#REF!</f>
        <v>#REF!</v>
      </c>
      <c r="T41" s="12" t="e">
        <f>B41*#REF!</f>
        <v>#REF!</v>
      </c>
      <c r="U41" s="12" t="e">
        <f>B41*#REF!</f>
        <v>#REF!</v>
      </c>
      <c r="V41" s="13" t="e">
        <f>B41*#REF!</f>
        <v>#REF!</v>
      </c>
      <c r="W41" s="14" t="e">
        <f>B41*#REF!</f>
        <v>#REF!</v>
      </c>
      <c r="X41" s="15" t="s">
        <v>86</v>
      </c>
    </row>
    <row r="42" spans="1:24" x14ac:dyDescent="0.25">
      <c r="A42" s="9" t="s">
        <v>87</v>
      </c>
      <c r="B42" s="10">
        <v>1</v>
      </c>
      <c r="C42" s="11" t="e">
        <f>B42*#REF!</f>
        <v>#REF!</v>
      </c>
      <c r="D42" s="12" t="e">
        <f>B42*#REF!</f>
        <v>#REF!</v>
      </c>
      <c r="E42" s="12" t="e">
        <f>B42*#REF!</f>
        <v>#REF!</v>
      </c>
      <c r="F42" s="12" t="e">
        <f>B42*#REF!</f>
        <v>#REF!</v>
      </c>
      <c r="G42" s="12" t="e">
        <f>B42*#REF!</f>
        <v>#REF!</v>
      </c>
      <c r="H42" s="12" t="e">
        <f>B42*#REF!</f>
        <v>#REF!</v>
      </c>
      <c r="I42" s="12" t="e">
        <f>B42*#REF!</f>
        <v>#REF!</v>
      </c>
      <c r="J42" s="12" t="e">
        <f>B42*#REF!</f>
        <v>#REF!</v>
      </c>
      <c r="K42" s="12" t="e">
        <f>B42*#REF!</f>
        <v>#REF!</v>
      </c>
      <c r="L42" s="12" t="e">
        <f>B42*#REF!</f>
        <v>#REF!</v>
      </c>
      <c r="M42" s="12" t="e">
        <f>B42*#REF!</f>
        <v>#REF!</v>
      </c>
      <c r="N42" s="12" t="e">
        <f>B42*#REF!</f>
        <v>#REF!</v>
      </c>
      <c r="O42" s="12" t="e">
        <f>B42*#REF!</f>
        <v>#REF!</v>
      </c>
      <c r="P42" s="12" t="e">
        <f>B42*#REF!</f>
        <v>#REF!</v>
      </c>
      <c r="Q42" s="12" t="e">
        <f>B42*#REF!</f>
        <v>#REF!</v>
      </c>
      <c r="R42" s="12" t="e">
        <f>B42*#REF!</f>
        <v>#REF!</v>
      </c>
      <c r="S42" s="12" t="e">
        <f>B42*#REF!</f>
        <v>#REF!</v>
      </c>
      <c r="T42" s="12" t="e">
        <f>B42*#REF!</f>
        <v>#REF!</v>
      </c>
      <c r="U42" s="12" t="e">
        <f>B42*#REF!</f>
        <v>#REF!</v>
      </c>
      <c r="V42" s="13" t="e">
        <f>B42*#REF!</f>
        <v>#REF!</v>
      </c>
      <c r="W42" s="14" t="e">
        <f>B42*#REF!</f>
        <v>#REF!</v>
      </c>
      <c r="X42" s="15" t="s">
        <v>88</v>
      </c>
    </row>
    <row r="43" spans="1:24" x14ac:dyDescent="0.25">
      <c r="A43" s="9" t="s">
        <v>89</v>
      </c>
      <c r="B43" s="10">
        <v>1</v>
      </c>
      <c r="C43" s="11" t="e">
        <f>B43*#REF!</f>
        <v>#REF!</v>
      </c>
      <c r="D43" s="12" t="e">
        <f>B43*#REF!</f>
        <v>#REF!</v>
      </c>
      <c r="E43" s="12" t="e">
        <f>B43*#REF!</f>
        <v>#REF!</v>
      </c>
      <c r="F43" s="12" t="e">
        <f>B43*#REF!</f>
        <v>#REF!</v>
      </c>
      <c r="G43" s="12" t="e">
        <f>B43*#REF!</f>
        <v>#REF!</v>
      </c>
      <c r="H43" s="12" t="e">
        <f>B43*#REF!</f>
        <v>#REF!</v>
      </c>
      <c r="I43" s="12" t="e">
        <f>B43*#REF!</f>
        <v>#REF!</v>
      </c>
      <c r="J43" s="12" t="e">
        <f>B43*#REF!</f>
        <v>#REF!</v>
      </c>
      <c r="K43" s="12" t="e">
        <f>B43*#REF!</f>
        <v>#REF!</v>
      </c>
      <c r="L43" s="12" t="e">
        <f>B43*#REF!</f>
        <v>#REF!</v>
      </c>
      <c r="M43" s="12" t="e">
        <f>B43*#REF!</f>
        <v>#REF!</v>
      </c>
      <c r="N43" s="12" t="e">
        <f>B43*#REF!</f>
        <v>#REF!</v>
      </c>
      <c r="O43" s="12" t="e">
        <f>B43*#REF!</f>
        <v>#REF!</v>
      </c>
      <c r="P43" s="12" t="e">
        <f>B43*#REF!</f>
        <v>#REF!</v>
      </c>
      <c r="Q43" s="12" t="e">
        <f>B43*#REF!</f>
        <v>#REF!</v>
      </c>
      <c r="R43" s="12" t="e">
        <f>B43*#REF!</f>
        <v>#REF!</v>
      </c>
      <c r="S43" s="12" t="e">
        <f>B43*#REF!</f>
        <v>#REF!</v>
      </c>
      <c r="T43" s="12" t="e">
        <f>B43*#REF!</f>
        <v>#REF!</v>
      </c>
      <c r="U43" s="12" t="e">
        <f>B43*#REF!</f>
        <v>#REF!</v>
      </c>
      <c r="V43" s="13" t="e">
        <f>B43*#REF!</f>
        <v>#REF!</v>
      </c>
      <c r="W43" s="14" t="e">
        <f>B43*#REF!</f>
        <v>#REF!</v>
      </c>
      <c r="X43" s="15" t="s">
        <v>42</v>
      </c>
    </row>
    <row r="44" spans="1:24" x14ac:dyDescent="0.25">
      <c r="A44" s="9" t="s">
        <v>90</v>
      </c>
      <c r="B44" s="10">
        <v>1</v>
      </c>
      <c r="C44" s="11" t="e">
        <f>B44*#REF!</f>
        <v>#REF!</v>
      </c>
      <c r="D44" s="12" t="e">
        <f>B44*#REF!</f>
        <v>#REF!</v>
      </c>
      <c r="E44" s="12" t="e">
        <f>B44*#REF!</f>
        <v>#REF!</v>
      </c>
      <c r="F44" s="12" t="e">
        <f>B44*#REF!</f>
        <v>#REF!</v>
      </c>
      <c r="G44" s="12" t="e">
        <f>B44*#REF!</f>
        <v>#REF!</v>
      </c>
      <c r="H44" s="12" t="e">
        <f>B44*#REF!</f>
        <v>#REF!</v>
      </c>
      <c r="I44" s="12" t="e">
        <f>B44*#REF!</f>
        <v>#REF!</v>
      </c>
      <c r="J44" s="12" t="e">
        <f>B44*#REF!</f>
        <v>#REF!</v>
      </c>
      <c r="K44" s="12" t="e">
        <f>B44*#REF!</f>
        <v>#REF!</v>
      </c>
      <c r="L44" s="12" t="e">
        <f>B44*#REF!</f>
        <v>#REF!</v>
      </c>
      <c r="M44" s="12" t="e">
        <f>B44*#REF!</f>
        <v>#REF!</v>
      </c>
      <c r="N44" s="12" t="e">
        <f>B44*#REF!</f>
        <v>#REF!</v>
      </c>
      <c r="O44" s="12" t="e">
        <f>B44*#REF!</f>
        <v>#REF!</v>
      </c>
      <c r="P44" s="12" t="e">
        <f>B44*#REF!</f>
        <v>#REF!</v>
      </c>
      <c r="Q44" s="12" t="e">
        <f>B44*#REF!</f>
        <v>#REF!</v>
      </c>
      <c r="R44" s="12" t="e">
        <f>B44*#REF!</f>
        <v>#REF!</v>
      </c>
      <c r="S44" s="12" t="e">
        <f>B44*#REF!</f>
        <v>#REF!</v>
      </c>
      <c r="T44" s="12" t="e">
        <f>B44*#REF!</f>
        <v>#REF!</v>
      </c>
      <c r="U44" s="12" t="e">
        <f>B44*#REF!</f>
        <v>#REF!</v>
      </c>
      <c r="V44" s="13" t="e">
        <f>B44*#REF!</f>
        <v>#REF!</v>
      </c>
      <c r="W44" s="14" t="e">
        <f>B44*#REF!</f>
        <v>#REF!</v>
      </c>
      <c r="X44" s="15" t="s">
        <v>91</v>
      </c>
    </row>
    <row r="45" spans="1:24" x14ac:dyDescent="0.25">
      <c r="A45" s="9" t="s">
        <v>92</v>
      </c>
      <c r="B45" s="10">
        <v>1</v>
      </c>
      <c r="C45" s="11" t="e">
        <f>B45*#REF!</f>
        <v>#REF!</v>
      </c>
      <c r="D45" s="12" t="e">
        <f>B45*#REF!</f>
        <v>#REF!</v>
      </c>
      <c r="E45" s="12" t="e">
        <f>B45*#REF!</f>
        <v>#REF!</v>
      </c>
      <c r="F45" s="12" t="e">
        <f>B45*#REF!</f>
        <v>#REF!</v>
      </c>
      <c r="G45" s="12" t="e">
        <f>B45*#REF!</f>
        <v>#REF!</v>
      </c>
      <c r="H45" s="12" t="e">
        <f>B45*#REF!</f>
        <v>#REF!</v>
      </c>
      <c r="I45" s="12" t="e">
        <f>B45*#REF!</f>
        <v>#REF!</v>
      </c>
      <c r="J45" s="12" t="e">
        <f>B45*#REF!</f>
        <v>#REF!</v>
      </c>
      <c r="K45" s="12" t="e">
        <f>B45*#REF!</f>
        <v>#REF!</v>
      </c>
      <c r="L45" s="12" t="e">
        <f>B45*#REF!</f>
        <v>#REF!</v>
      </c>
      <c r="M45" s="12" t="e">
        <f>B45*#REF!</f>
        <v>#REF!</v>
      </c>
      <c r="N45" s="12" t="e">
        <f>B45*#REF!</f>
        <v>#REF!</v>
      </c>
      <c r="O45" s="12" t="e">
        <f>B45*#REF!</f>
        <v>#REF!</v>
      </c>
      <c r="P45" s="12" t="e">
        <f>B45*#REF!</f>
        <v>#REF!</v>
      </c>
      <c r="Q45" s="12" t="e">
        <f>B45*#REF!</f>
        <v>#REF!</v>
      </c>
      <c r="R45" s="12" t="e">
        <f>B45*#REF!</f>
        <v>#REF!</v>
      </c>
      <c r="S45" s="12" t="e">
        <f>B45*#REF!</f>
        <v>#REF!</v>
      </c>
      <c r="T45" s="12" t="e">
        <f>B45*#REF!</f>
        <v>#REF!</v>
      </c>
      <c r="U45" s="12" t="e">
        <f>B45*#REF!</f>
        <v>#REF!</v>
      </c>
      <c r="V45" s="13" t="e">
        <f>B45*#REF!</f>
        <v>#REF!</v>
      </c>
      <c r="W45" s="14" t="e">
        <f>B45*#REF!</f>
        <v>#REF!</v>
      </c>
      <c r="X45" s="15" t="s">
        <v>59</v>
      </c>
    </row>
    <row r="46" spans="1:24" x14ac:dyDescent="0.25">
      <c r="A46" s="9" t="s">
        <v>93</v>
      </c>
      <c r="B46" s="10">
        <v>1</v>
      </c>
      <c r="C46" s="11" t="e">
        <f>B46*#REF!</f>
        <v>#REF!</v>
      </c>
      <c r="D46" s="12" t="e">
        <f>B46*#REF!</f>
        <v>#REF!</v>
      </c>
      <c r="E46" s="12" t="e">
        <f>B46*#REF!</f>
        <v>#REF!</v>
      </c>
      <c r="F46" s="12" t="e">
        <f>B46*#REF!</f>
        <v>#REF!</v>
      </c>
      <c r="G46" s="12" t="e">
        <f>B46*#REF!</f>
        <v>#REF!</v>
      </c>
      <c r="H46" s="12" t="e">
        <f>B46*#REF!</f>
        <v>#REF!</v>
      </c>
      <c r="I46" s="12" t="e">
        <f>B46*#REF!</f>
        <v>#REF!</v>
      </c>
      <c r="J46" s="12" t="e">
        <f>B46*#REF!</f>
        <v>#REF!</v>
      </c>
      <c r="K46" s="12" t="e">
        <f>B46*#REF!</f>
        <v>#REF!</v>
      </c>
      <c r="L46" s="12" t="e">
        <f>B46*#REF!</f>
        <v>#REF!</v>
      </c>
      <c r="M46" s="12" t="e">
        <f>B46*#REF!</f>
        <v>#REF!</v>
      </c>
      <c r="N46" s="12" t="e">
        <f>B46*#REF!</f>
        <v>#REF!</v>
      </c>
      <c r="O46" s="12" t="e">
        <f>B46*#REF!</f>
        <v>#REF!</v>
      </c>
      <c r="P46" s="12" t="e">
        <f>B46*#REF!</f>
        <v>#REF!</v>
      </c>
      <c r="Q46" s="12" t="e">
        <f>B46*#REF!</f>
        <v>#REF!</v>
      </c>
      <c r="R46" s="12" t="e">
        <f>B46*#REF!</f>
        <v>#REF!</v>
      </c>
      <c r="S46" s="12" t="e">
        <f>B46*#REF!</f>
        <v>#REF!</v>
      </c>
      <c r="T46" s="12" t="e">
        <f>B46*#REF!</f>
        <v>#REF!</v>
      </c>
      <c r="U46" s="12" t="e">
        <f>B46*#REF!</f>
        <v>#REF!</v>
      </c>
      <c r="V46" s="13" t="e">
        <f>B46*#REF!</f>
        <v>#REF!</v>
      </c>
      <c r="W46" s="14" t="e">
        <f>B46*#REF!</f>
        <v>#REF!</v>
      </c>
      <c r="X46" s="15" t="s">
        <v>59</v>
      </c>
    </row>
    <row r="47" spans="1:24" x14ac:dyDescent="0.25">
      <c r="A47" s="9" t="s">
        <v>94</v>
      </c>
      <c r="B47" s="10">
        <v>1</v>
      </c>
      <c r="C47" s="11" t="e">
        <f>B47*#REF!</f>
        <v>#REF!</v>
      </c>
      <c r="D47" s="12" t="e">
        <f>B47*#REF!</f>
        <v>#REF!</v>
      </c>
      <c r="E47" s="12" t="e">
        <f>B47*#REF!</f>
        <v>#REF!</v>
      </c>
      <c r="F47" s="12" t="e">
        <f>B47*#REF!</f>
        <v>#REF!</v>
      </c>
      <c r="G47" s="12" t="e">
        <f>B47*#REF!</f>
        <v>#REF!</v>
      </c>
      <c r="H47" s="12" t="e">
        <f>B47*#REF!</f>
        <v>#REF!</v>
      </c>
      <c r="I47" s="12" t="e">
        <f>B47*#REF!</f>
        <v>#REF!</v>
      </c>
      <c r="J47" s="12" t="e">
        <f>B47*#REF!</f>
        <v>#REF!</v>
      </c>
      <c r="K47" s="12" t="e">
        <f>B47*#REF!</f>
        <v>#REF!</v>
      </c>
      <c r="L47" s="12" t="e">
        <f>B47*#REF!</f>
        <v>#REF!</v>
      </c>
      <c r="M47" s="12" t="e">
        <f>B47*#REF!</f>
        <v>#REF!</v>
      </c>
      <c r="N47" s="12" t="e">
        <f>B47*#REF!</f>
        <v>#REF!</v>
      </c>
      <c r="O47" s="12" t="e">
        <f>B47*#REF!</f>
        <v>#REF!</v>
      </c>
      <c r="P47" s="12" t="e">
        <f>B47*#REF!</f>
        <v>#REF!</v>
      </c>
      <c r="Q47" s="12" t="e">
        <f>B47*#REF!</f>
        <v>#REF!</v>
      </c>
      <c r="R47" s="12" t="e">
        <f>B47*#REF!</f>
        <v>#REF!</v>
      </c>
      <c r="S47" s="12" t="e">
        <f>B47*#REF!</f>
        <v>#REF!</v>
      </c>
      <c r="T47" s="12" t="e">
        <f>B47*#REF!</f>
        <v>#REF!</v>
      </c>
      <c r="U47" s="12" t="e">
        <f>B47*#REF!</f>
        <v>#REF!</v>
      </c>
      <c r="V47" s="13" t="e">
        <f>B47*#REF!</f>
        <v>#REF!</v>
      </c>
      <c r="W47" s="14" t="e">
        <f>B47*#REF!</f>
        <v>#REF!</v>
      </c>
      <c r="X47" s="15" t="s">
        <v>48</v>
      </c>
    </row>
    <row r="48" spans="1:24" x14ac:dyDescent="0.25">
      <c r="A48" s="9" t="s">
        <v>95</v>
      </c>
      <c r="B48" s="10">
        <v>1</v>
      </c>
      <c r="C48" s="11" t="e">
        <f>B48*#REF!</f>
        <v>#REF!</v>
      </c>
      <c r="D48" s="12" t="e">
        <f>B48*#REF!</f>
        <v>#REF!</v>
      </c>
      <c r="E48" s="12" t="e">
        <f>B48*#REF!</f>
        <v>#REF!</v>
      </c>
      <c r="F48" s="12" t="e">
        <f>B48*#REF!</f>
        <v>#REF!</v>
      </c>
      <c r="G48" s="12" t="e">
        <f>B48*#REF!</f>
        <v>#REF!</v>
      </c>
      <c r="H48" s="12" t="e">
        <f>B48*#REF!</f>
        <v>#REF!</v>
      </c>
      <c r="I48" s="12" t="e">
        <f>B48*#REF!</f>
        <v>#REF!</v>
      </c>
      <c r="J48" s="12" t="e">
        <f>B48*#REF!</f>
        <v>#REF!</v>
      </c>
      <c r="K48" s="12" t="e">
        <f>B48*#REF!</f>
        <v>#REF!</v>
      </c>
      <c r="L48" s="12" t="e">
        <f>B48*#REF!</f>
        <v>#REF!</v>
      </c>
      <c r="M48" s="12" t="e">
        <f>B48*#REF!</f>
        <v>#REF!</v>
      </c>
      <c r="N48" s="12" t="e">
        <f>B48*#REF!</f>
        <v>#REF!</v>
      </c>
      <c r="O48" s="12" t="e">
        <f>B48*#REF!</f>
        <v>#REF!</v>
      </c>
      <c r="P48" s="12" t="e">
        <f>B48*#REF!</f>
        <v>#REF!</v>
      </c>
      <c r="Q48" s="12" t="e">
        <f>B48*#REF!</f>
        <v>#REF!</v>
      </c>
      <c r="R48" s="12" t="e">
        <f>B48*#REF!</f>
        <v>#REF!</v>
      </c>
      <c r="S48" s="12" t="e">
        <f>B48*#REF!</f>
        <v>#REF!</v>
      </c>
      <c r="T48" s="12" t="e">
        <f>B48*#REF!</f>
        <v>#REF!</v>
      </c>
      <c r="U48" s="12" t="e">
        <f>B48*#REF!</f>
        <v>#REF!</v>
      </c>
      <c r="V48" s="13" t="e">
        <f>B48*#REF!</f>
        <v>#REF!</v>
      </c>
      <c r="W48" s="14" t="e">
        <f>B48*#REF!</f>
        <v>#REF!</v>
      </c>
      <c r="X48" s="15" t="s">
        <v>59</v>
      </c>
    </row>
    <row r="49" spans="1:24" x14ac:dyDescent="0.25">
      <c r="A49" s="9" t="s">
        <v>96</v>
      </c>
      <c r="B49" s="10">
        <v>1</v>
      </c>
      <c r="C49" s="11" t="e">
        <f>B49*#REF!</f>
        <v>#REF!</v>
      </c>
      <c r="D49" s="12" t="e">
        <f>B49*#REF!</f>
        <v>#REF!</v>
      </c>
      <c r="E49" s="12" t="e">
        <f>B49*#REF!</f>
        <v>#REF!</v>
      </c>
      <c r="F49" s="12" t="e">
        <f>B49*#REF!</f>
        <v>#REF!</v>
      </c>
      <c r="G49" s="12" t="e">
        <f>B49*#REF!</f>
        <v>#REF!</v>
      </c>
      <c r="H49" s="12" t="e">
        <f>B49*#REF!</f>
        <v>#REF!</v>
      </c>
      <c r="I49" s="12" t="e">
        <f>B49*#REF!</f>
        <v>#REF!</v>
      </c>
      <c r="J49" s="12" t="e">
        <f>B49*#REF!</f>
        <v>#REF!</v>
      </c>
      <c r="K49" s="12" t="e">
        <f>B49*#REF!</f>
        <v>#REF!</v>
      </c>
      <c r="L49" s="12" t="e">
        <f>B49*#REF!</f>
        <v>#REF!</v>
      </c>
      <c r="M49" s="12" t="e">
        <f>B49*#REF!</f>
        <v>#REF!</v>
      </c>
      <c r="N49" s="12" t="e">
        <f>B49*#REF!</f>
        <v>#REF!</v>
      </c>
      <c r="O49" s="12" t="e">
        <f>B49*#REF!</f>
        <v>#REF!</v>
      </c>
      <c r="P49" s="12" t="e">
        <f>B49*#REF!</f>
        <v>#REF!</v>
      </c>
      <c r="Q49" s="12" t="e">
        <f>B49*#REF!</f>
        <v>#REF!</v>
      </c>
      <c r="R49" s="12" t="e">
        <f>B49*#REF!</f>
        <v>#REF!</v>
      </c>
      <c r="S49" s="12" t="e">
        <f>B49*#REF!</f>
        <v>#REF!</v>
      </c>
      <c r="T49" s="12" t="e">
        <f>B49*#REF!</f>
        <v>#REF!</v>
      </c>
      <c r="U49" s="12" t="e">
        <f>B49*#REF!</f>
        <v>#REF!</v>
      </c>
      <c r="V49" s="13" t="e">
        <f>B49*#REF!</f>
        <v>#REF!</v>
      </c>
      <c r="W49" s="14" t="e">
        <f>B49*#REF!</f>
        <v>#REF!</v>
      </c>
      <c r="X49" s="15" t="s">
        <v>59</v>
      </c>
    </row>
    <row r="50" spans="1:24" x14ac:dyDescent="0.25">
      <c r="A50" s="9" t="s">
        <v>97</v>
      </c>
      <c r="B50" s="10">
        <v>1</v>
      </c>
      <c r="C50" s="11" t="e">
        <f>B50*#REF!</f>
        <v>#REF!</v>
      </c>
      <c r="D50" s="12" t="e">
        <f>B50*#REF!</f>
        <v>#REF!</v>
      </c>
      <c r="E50" s="12" t="e">
        <f>B50*#REF!</f>
        <v>#REF!</v>
      </c>
      <c r="F50" s="12" t="e">
        <f>B50*#REF!</f>
        <v>#REF!</v>
      </c>
      <c r="G50" s="12" t="e">
        <f>B50*#REF!</f>
        <v>#REF!</v>
      </c>
      <c r="H50" s="12" t="e">
        <f>B50*#REF!</f>
        <v>#REF!</v>
      </c>
      <c r="I50" s="12" t="e">
        <f>B50*#REF!</f>
        <v>#REF!</v>
      </c>
      <c r="J50" s="12" t="e">
        <f>B50*#REF!</f>
        <v>#REF!</v>
      </c>
      <c r="K50" s="12" t="e">
        <f>B50*#REF!</f>
        <v>#REF!</v>
      </c>
      <c r="L50" s="12" t="e">
        <f>B50*#REF!</f>
        <v>#REF!</v>
      </c>
      <c r="M50" s="12" t="e">
        <f>B50*#REF!</f>
        <v>#REF!</v>
      </c>
      <c r="N50" s="12" t="e">
        <f>B50*#REF!</f>
        <v>#REF!</v>
      </c>
      <c r="O50" s="12" t="e">
        <f>B50*#REF!</f>
        <v>#REF!</v>
      </c>
      <c r="P50" s="12" t="e">
        <f>B50*#REF!</f>
        <v>#REF!</v>
      </c>
      <c r="Q50" s="12" t="e">
        <f>B50*#REF!</f>
        <v>#REF!</v>
      </c>
      <c r="R50" s="12" t="e">
        <f>B50*#REF!</f>
        <v>#REF!</v>
      </c>
      <c r="S50" s="12" t="e">
        <f>B50*#REF!</f>
        <v>#REF!</v>
      </c>
      <c r="T50" s="12" t="e">
        <f>B50*#REF!</f>
        <v>#REF!</v>
      </c>
      <c r="U50" s="12" t="e">
        <f>B50*#REF!</f>
        <v>#REF!</v>
      </c>
      <c r="V50" s="13" t="e">
        <f>B50*#REF!</f>
        <v>#REF!</v>
      </c>
      <c r="W50" s="14" t="e">
        <f>B50*#REF!</f>
        <v>#REF!</v>
      </c>
      <c r="X50" s="15" t="s">
        <v>44</v>
      </c>
    </row>
    <row r="51" spans="1:24" x14ac:dyDescent="0.25">
      <c r="A51" s="9" t="s">
        <v>98</v>
      </c>
      <c r="B51" s="10">
        <v>1</v>
      </c>
      <c r="C51" s="11" t="e">
        <f>B51*#REF!</f>
        <v>#REF!</v>
      </c>
      <c r="D51" s="12" t="e">
        <f>B51*#REF!</f>
        <v>#REF!</v>
      </c>
      <c r="E51" s="12" t="e">
        <f>B51*#REF!</f>
        <v>#REF!</v>
      </c>
      <c r="F51" s="12" t="e">
        <f>B51*#REF!</f>
        <v>#REF!</v>
      </c>
      <c r="G51" s="12" t="e">
        <f>B51*#REF!</f>
        <v>#REF!</v>
      </c>
      <c r="H51" s="12" t="e">
        <f>B51*#REF!</f>
        <v>#REF!</v>
      </c>
      <c r="I51" s="12" t="e">
        <f>B51*#REF!</f>
        <v>#REF!</v>
      </c>
      <c r="J51" s="12" t="e">
        <f>B51*#REF!</f>
        <v>#REF!</v>
      </c>
      <c r="K51" s="12" t="e">
        <f>B51*#REF!</f>
        <v>#REF!</v>
      </c>
      <c r="L51" s="12" t="e">
        <f>B51*#REF!</f>
        <v>#REF!</v>
      </c>
      <c r="M51" s="12" t="e">
        <f>B51*#REF!</f>
        <v>#REF!</v>
      </c>
      <c r="N51" s="12" t="e">
        <f>B51*#REF!</f>
        <v>#REF!</v>
      </c>
      <c r="O51" s="12" t="e">
        <f>B51*#REF!</f>
        <v>#REF!</v>
      </c>
      <c r="P51" s="12" t="e">
        <f>B51*#REF!</f>
        <v>#REF!</v>
      </c>
      <c r="Q51" s="12" t="e">
        <f>B51*#REF!</f>
        <v>#REF!</v>
      </c>
      <c r="R51" s="12" t="e">
        <f>B51*#REF!</f>
        <v>#REF!</v>
      </c>
      <c r="S51" s="12" t="e">
        <f>B51*#REF!</f>
        <v>#REF!</v>
      </c>
      <c r="T51" s="12" t="e">
        <f>B51*#REF!</f>
        <v>#REF!</v>
      </c>
      <c r="U51" s="12" t="e">
        <f>B51*#REF!</f>
        <v>#REF!</v>
      </c>
      <c r="V51" s="13" t="e">
        <f>B51*#REF!</f>
        <v>#REF!</v>
      </c>
      <c r="W51" s="14" t="e">
        <f>B51*#REF!</f>
        <v>#REF!</v>
      </c>
      <c r="X51" s="15" t="s">
        <v>44</v>
      </c>
    </row>
    <row r="52" spans="1:24" x14ac:dyDescent="0.25">
      <c r="A52" s="9" t="s">
        <v>99</v>
      </c>
      <c r="B52" s="10">
        <v>1</v>
      </c>
      <c r="C52" s="11" t="e">
        <f>B52*#REF!</f>
        <v>#REF!</v>
      </c>
      <c r="D52" s="12" t="e">
        <f>B52*#REF!</f>
        <v>#REF!</v>
      </c>
      <c r="E52" s="12" t="e">
        <f>B52*#REF!</f>
        <v>#REF!</v>
      </c>
      <c r="F52" s="12" t="e">
        <f>B52*#REF!</f>
        <v>#REF!</v>
      </c>
      <c r="G52" s="12" t="e">
        <f>B52*#REF!</f>
        <v>#REF!</v>
      </c>
      <c r="H52" s="12" t="e">
        <f>B52*#REF!</f>
        <v>#REF!</v>
      </c>
      <c r="I52" s="12" t="e">
        <f>B52*#REF!</f>
        <v>#REF!</v>
      </c>
      <c r="J52" s="12" t="e">
        <f>B52*#REF!</f>
        <v>#REF!</v>
      </c>
      <c r="K52" s="12" t="e">
        <f>B52*#REF!</f>
        <v>#REF!</v>
      </c>
      <c r="L52" s="12" t="e">
        <f>B52*#REF!</f>
        <v>#REF!</v>
      </c>
      <c r="M52" s="12" t="e">
        <f>B52*#REF!</f>
        <v>#REF!</v>
      </c>
      <c r="N52" s="12" t="e">
        <f>B52*#REF!</f>
        <v>#REF!</v>
      </c>
      <c r="O52" s="12" t="e">
        <f>B52*#REF!</f>
        <v>#REF!</v>
      </c>
      <c r="P52" s="12" t="e">
        <f>B52*#REF!</f>
        <v>#REF!</v>
      </c>
      <c r="Q52" s="12" t="e">
        <f>B52*#REF!</f>
        <v>#REF!</v>
      </c>
      <c r="R52" s="12" t="e">
        <f>B52*#REF!</f>
        <v>#REF!</v>
      </c>
      <c r="S52" s="12" t="e">
        <f>B52*#REF!</f>
        <v>#REF!</v>
      </c>
      <c r="T52" s="12" t="e">
        <f>B52*#REF!</f>
        <v>#REF!</v>
      </c>
      <c r="U52" s="12" t="e">
        <f>B52*#REF!</f>
        <v>#REF!</v>
      </c>
      <c r="V52" s="13" t="e">
        <f>B52*#REF!</f>
        <v>#REF!</v>
      </c>
      <c r="W52" s="14" t="e">
        <f>B52*#REF!</f>
        <v>#REF!</v>
      </c>
      <c r="X52" s="15" t="s">
        <v>100</v>
      </c>
    </row>
    <row r="53" spans="1:24" x14ac:dyDescent="0.25">
      <c r="A53" s="9" t="s">
        <v>101</v>
      </c>
      <c r="B53" s="10">
        <v>1</v>
      </c>
      <c r="C53" s="11" t="e">
        <f>B53*#REF!</f>
        <v>#REF!</v>
      </c>
      <c r="D53" s="12" t="e">
        <f>B53*#REF!</f>
        <v>#REF!</v>
      </c>
      <c r="E53" s="12" t="e">
        <f>B53*#REF!</f>
        <v>#REF!</v>
      </c>
      <c r="F53" s="12" t="e">
        <f>B53*#REF!</f>
        <v>#REF!</v>
      </c>
      <c r="G53" s="12" t="e">
        <f>B53*#REF!</f>
        <v>#REF!</v>
      </c>
      <c r="H53" s="12" t="e">
        <f>B53*#REF!</f>
        <v>#REF!</v>
      </c>
      <c r="I53" s="12" t="e">
        <f>B53*#REF!</f>
        <v>#REF!</v>
      </c>
      <c r="J53" s="12" t="e">
        <f>B53*#REF!</f>
        <v>#REF!</v>
      </c>
      <c r="K53" s="12" t="e">
        <f>B53*#REF!</f>
        <v>#REF!</v>
      </c>
      <c r="L53" s="12" t="e">
        <f>B53*#REF!</f>
        <v>#REF!</v>
      </c>
      <c r="M53" s="12" t="e">
        <f>B53*#REF!</f>
        <v>#REF!</v>
      </c>
      <c r="N53" s="12" t="e">
        <f>B53*#REF!</f>
        <v>#REF!</v>
      </c>
      <c r="O53" s="12" t="e">
        <f>B53*#REF!</f>
        <v>#REF!</v>
      </c>
      <c r="P53" s="12" t="e">
        <f>B53*#REF!</f>
        <v>#REF!</v>
      </c>
      <c r="Q53" s="12" t="e">
        <f>B53*#REF!</f>
        <v>#REF!</v>
      </c>
      <c r="R53" s="12" t="e">
        <f>B53*#REF!</f>
        <v>#REF!</v>
      </c>
      <c r="S53" s="12" t="e">
        <f>B53*#REF!</f>
        <v>#REF!</v>
      </c>
      <c r="T53" s="12" t="e">
        <f>B53*#REF!</f>
        <v>#REF!</v>
      </c>
      <c r="U53" s="12" t="e">
        <f>B53*#REF!</f>
        <v>#REF!</v>
      </c>
      <c r="V53" s="13" t="e">
        <f>B53*#REF!</f>
        <v>#REF!</v>
      </c>
      <c r="W53" s="14" t="e">
        <f>B53*#REF!</f>
        <v>#REF!</v>
      </c>
      <c r="X53" s="15" t="s">
        <v>59</v>
      </c>
    </row>
    <row r="54" spans="1:24" x14ac:dyDescent="0.25">
      <c r="A54" s="9" t="s">
        <v>102</v>
      </c>
      <c r="B54" s="10">
        <v>1</v>
      </c>
      <c r="C54" s="11" t="e">
        <f>B54*#REF!</f>
        <v>#REF!</v>
      </c>
      <c r="D54" s="12" t="e">
        <f>B54*#REF!</f>
        <v>#REF!</v>
      </c>
      <c r="E54" s="12" t="e">
        <f>B54*#REF!</f>
        <v>#REF!</v>
      </c>
      <c r="F54" s="12" t="e">
        <f>B54*#REF!</f>
        <v>#REF!</v>
      </c>
      <c r="G54" s="12" t="e">
        <f>B54*#REF!</f>
        <v>#REF!</v>
      </c>
      <c r="H54" s="12" t="e">
        <f>B54*#REF!</f>
        <v>#REF!</v>
      </c>
      <c r="I54" s="12" t="e">
        <f>B54*#REF!</f>
        <v>#REF!</v>
      </c>
      <c r="J54" s="12" t="e">
        <f>B54*#REF!</f>
        <v>#REF!</v>
      </c>
      <c r="K54" s="12" t="e">
        <f>B54*#REF!</f>
        <v>#REF!</v>
      </c>
      <c r="L54" s="12" t="e">
        <f>B54*#REF!</f>
        <v>#REF!</v>
      </c>
      <c r="M54" s="12" t="e">
        <f>B54*#REF!</f>
        <v>#REF!</v>
      </c>
      <c r="N54" s="12" t="e">
        <f>B54*#REF!</f>
        <v>#REF!</v>
      </c>
      <c r="O54" s="12" t="e">
        <f>B54*#REF!</f>
        <v>#REF!</v>
      </c>
      <c r="P54" s="12" t="e">
        <f>B54*#REF!</f>
        <v>#REF!</v>
      </c>
      <c r="Q54" s="12" t="e">
        <f>B54*#REF!</f>
        <v>#REF!</v>
      </c>
      <c r="R54" s="12" t="e">
        <f>B54*#REF!</f>
        <v>#REF!</v>
      </c>
      <c r="S54" s="12" t="e">
        <f>B54*#REF!</f>
        <v>#REF!</v>
      </c>
      <c r="T54" s="12" t="e">
        <f>B54*#REF!</f>
        <v>#REF!</v>
      </c>
      <c r="U54" s="12" t="e">
        <f>B54*#REF!</f>
        <v>#REF!</v>
      </c>
      <c r="V54" s="13" t="e">
        <f>B54*#REF!</f>
        <v>#REF!</v>
      </c>
      <c r="W54" s="14" t="e">
        <f>B54*#REF!</f>
        <v>#REF!</v>
      </c>
      <c r="X54" s="15" t="s">
        <v>42</v>
      </c>
    </row>
    <row r="55" spans="1:24" x14ac:dyDescent="0.25">
      <c r="A55" s="9" t="s">
        <v>103</v>
      </c>
      <c r="B55" s="10">
        <v>1</v>
      </c>
      <c r="C55" s="11" t="e">
        <f>B55*#REF!</f>
        <v>#REF!</v>
      </c>
      <c r="D55" s="12" t="e">
        <f>B55*#REF!</f>
        <v>#REF!</v>
      </c>
      <c r="E55" s="12" t="e">
        <f>B55*#REF!</f>
        <v>#REF!</v>
      </c>
      <c r="F55" s="12" t="e">
        <f>B55*#REF!</f>
        <v>#REF!</v>
      </c>
      <c r="G55" s="12" t="e">
        <f>B55*#REF!</f>
        <v>#REF!</v>
      </c>
      <c r="H55" s="12" t="e">
        <f>B55*#REF!</f>
        <v>#REF!</v>
      </c>
      <c r="I55" s="12" t="e">
        <f>B55*#REF!</f>
        <v>#REF!</v>
      </c>
      <c r="J55" s="12" t="e">
        <f>B55*#REF!</f>
        <v>#REF!</v>
      </c>
      <c r="K55" s="12" t="e">
        <f>B55*#REF!</f>
        <v>#REF!</v>
      </c>
      <c r="L55" s="12" t="e">
        <f>B55*#REF!</f>
        <v>#REF!</v>
      </c>
      <c r="M55" s="12" t="e">
        <f>B55*#REF!</f>
        <v>#REF!</v>
      </c>
      <c r="N55" s="12" t="e">
        <f>B55*#REF!</f>
        <v>#REF!</v>
      </c>
      <c r="O55" s="12" t="e">
        <f>B55*#REF!</f>
        <v>#REF!</v>
      </c>
      <c r="P55" s="12" t="e">
        <f>B55*#REF!</f>
        <v>#REF!</v>
      </c>
      <c r="Q55" s="12" t="e">
        <f>B55*#REF!</f>
        <v>#REF!</v>
      </c>
      <c r="R55" s="12" t="e">
        <f>B55*#REF!</f>
        <v>#REF!</v>
      </c>
      <c r="S55" s="12" t="e">
        <f>B55*#REF!</f>
        <v>#REF!</v>
      </c>
      <c r="T55" s="12" t="e">
        <f>B55*#REF!</f>
        <v>#REF!</v>
      </c>
      <c r="U55" s="12" t="e">
        <f>B55*#REF!</f>
        <v>#REF!</v>
      </c>
      <c r="V55" s="13" t="e">
        <f>B55*#REF!</f>
        <v>#REF!</v>
      </c>
      <c r="W55" s="14" t="e">
        <f>B55*#REF!</f>
        <v>#REF!</v>
      </c>
      <c r="X55" s="15" t="s">
        <v>30</v>
      </c>
    </row>
    <row r="56" spans="1:24" x14ac:dyDescent="0.25">
      <c r="A56" s="9" t="s">
        <v>104</v>
      </c>
      <c r="B56" s="10">
        <v>1</v>
      </c>
      <c r="C56" s="11" t="e">
        <f>B56*#REF!</f>
        <v>#REF!</v>
      </c>
      <c r="D56" s="12" t="e">
        <f>B56*#REF!</f>
        <v>#REF!</v>
      </c>
      <c r="E56" s="12" t="e">
        <f>B56*#REF!</f>
        <v>#REF!</v>
      </c>
      <c r="F56" s="12" t="e">
        <f>B56*#REF!</f>
        <v>#REF!</v>
      </c>
      <c r="G56" s="12" t="e">
        <f>B56*#REF!</f>
        <v>#REF!</v>
      </c>
      <c r="H56" s="12" t="e">
        <f>B56*#REF!</f>
        <v>#REF!</v>
      </c>
      <c r="I56" s="12" t="e">
        <f>B56*#REF!</f>
        <v>#REF!</v>
      </c>
      <c r="J56" s="12" t="e">
        <f>B56*#REF!</f>
        <v>#REF!</v>
      </c>
      <c r="K56" s="12" t="e">
        <f>B56*#REF!</f>
        <v>#REF!</v>
      </c>
      <c r="L56" s="12" t="e">
        <f>B56*#REF!</f>
        <v>#REF!</v>
      </c>
      <c r="M56" s="12" t="e">
        <f>B56*#REF!</f>
        <v>#REF!</v>
      </c>
      <c r="N56" s="12" t="e">
        <f>B56*#REF!</f>
        <v>#REF!</v>
      </c>
      <c r="O56" s="12" t="e">
        <f>B56*#REF!</f>
        <v>#REF!</v>
      </c>
      <c r="P56" s="12" t="e">
        <f>B56*#REF!</f>
        <v>#REF!</v>
      </c>
      <c r="Q56" s="12" t="e">
        <f>B56*#REF!</f>
        <v>#REF!</v>
      </c>
      <c r="R56" s="12" t="e">
        <f>B56*#REF!</f>
        <v>#REF!</v>
      </c>
      <c r="S56" s="12" t="e">
        <f>B56*#REF!</f>
        <v>#REF!</v>
      </c>
      <c r="T56" s="12" t="e">
        <f>B56*#REF!</f>
        <v>#REF!</v>
      </c>
      <c r="U56" s="12" t="e">
        <f>B56*#REF!</f>
        <v>#REF!</v>
      </c>
      <c r="V56" s="13" t="e">
        <f>B56*#REF!</f>
        <v>#REF!</v>
      </c>
      <c r="W56" s="14" t="e">
        <f>B56*#REF!</f>
        <v>#REF!</v>
      </c>
      <c r="X56" s="15" t="s">
        <v>30</v>
      </c>
    </row>
    <row r="57" spans="1:24" x14ac:dyDescent="0.25">
      <c r="A57" s="9" t="s">
        <v>105</v>
      </c>
      <c r="B57" s="10">
        <v>1</v>
      </c>
      <c r="C57" s="11" t="e">
        <f>B57*#REF!</f>
        <v>#REF!</v>
      </c>
      <c r="D57" s="12" t="e">
        <f>B57*#REF!</f>
        <v>#REF!</v>
      </c>
      <c r="E57" s="12" t="e">
        <f>B57*#REF!</f>
        <v>#REF!</v>
      </c>
      <c r="F57" s="12" t="e">
        <f>B57*#REF!</f>
        <v>#REF!</v>
      </c>
      <c r="G57" s="12" t="e">
        <f>B57*#REF!</f>
        <v>#REF!</v>
      </c>
      <c r="H57" s="12" t="e">
        <f>B57*#REF!</f>
        <v>#REF!</v>
      </c>
      <c r="I57" s="12" t="e">
        <f>B57*#REF!</f>
        <v>#REF!</v>
      </c>
      <c r="J57" s="12" t="e">
        <f>B57*#REF!</f>
        <v>#REF!</v>
      </c>
      <c r="K57" s="12" t="e">
        <f>B57*#REF!</f>
        <v>#REF!</v>
      </c>
      <c r="L57" s="12" t="e">
        <f>B57*#REF!</f>
        <v>#REF!</v>
      </c>
      <c r="M57" s="12" t="e">
        <f>B57*#REF!</f>
        <v>#REF!</v>
      </c>
      <c r="N57" s="12" t="e">
        <f>B57*#REF!</f>
        <v>#REF!</v>
      </c>
      <c r="O57" s="12" t="e">
        <f>B57*#REF!</f>
        <v>#REF!</v>
      </c>
      <c r="P57" s="12" t="e">
        <f>B57*#REF!</f>
        <v>#REF!</v>
      </c>
      <c r="Q57" s="12" t="e">
        <f>B57*#REF!</f>
        <v>#REF!</v>
      </c>
      <c r="R57" s="12" t="e">
        <f>B57*#REF!</f>
        <v>#REF!</v>
      </c>
      <c r="S57" s="12" t="e">
        <f>B57*#REF!</f>
        <v>#REF!</v>
      </c>
      <c r="T57" s="12" t="e">
        <f>B57*#REF!</f>
        <v>#REF!</v>
      </c>
      <c r="U57" s="12" t="e">
        <f>B57*#REF!</f>
        <v>#REF!</v>
      </c>
      <c r="V57" s="13" t="e">
        <f>B57*#REF!</f>
        <v>#REF!</v>
      </c>
      <c r="W57" s="14" t="e">
        <f>B57*#REF!</f>
        <v>#REF!</v>
      </c>
      <c r="X57" s="15" t="s">
        <v>30</v>
      </c>
    </row>
    <row r="58" spans="1:24" x14ac:dyDescent="0.25">
      <c r="A58" s="9" t="s">
        <v>106</v>
      </c>
      <c r="B58" s="10">
        <v>1</v>
      </c>
      <c r="C58" s="11" t="e">
        <f>B58*#REF!</f>
        <v>#REF!</v>
      </c>
      <c r="D58" s="12" t="e">
        <f>B58*#REF!</f>
        <v>#REF!</v>
      </c>
      <c r="E58" s="12" t="e">
        <f>B58*#REF!</f>
        <v>#REF!</v>
      </c>
      <c r="F58" s="12" t="e">
        <f>B58*#REF!</f>
        <v>#REF!</v>
      </c>
      <c r="G58" s="12" t="e">
        <f>B58*#REF!</f>
        <v>#REF!</v>
      </c>
      <c r="H58" s="12" t="e">
        <f>B58*#REF!</f>
        <v>#REF!</v>
      </c>
      <c r="I58" s="12" t="e">
        <f>B58*#REF!</f>
        <v>#REF!</v>
      </c>
      <c r="J58" s="12" t="e">
        <f>B58*#REF!</f>
        <v>#REF!</v>
      </c>
      <c r="K58" s="12" t="e">
        <f>B58*#REF!</f>
        <v>#REF!</v>
      </c>
      <c r="L58" s="12" t="e">
        <f>B58*#REF!</f>
        <v>#REF!</v>
      </c>
      <c r="M58" s="12" t="e">
        <f>B58*#REF!</f>
        <v>#REF!</v>
      </c>
      <c r="N58" s="12" t="e">
        <f>B58*#REF!</f>
        <v>#REF!</v>
      </c>
      <c r="O58" s="12" t="e">
        <f>B58*#REF!</f>
        <v>#REF!</v>
      </c>
      <c r="P58" s="12" t="e">
        <f>B58*#REF!</f>
        <v>#REF!</v>
      </c>
      <c r="Q58" s="12" t="e">
        <f>B58*#REF!</f>
        <v>#REF!</v>
      </c>
      <c r="R58" s="12" t="e">
        <f>B58*#REF!</f>
        <v>#REF!</v>
      </c>
      <c r="S58" s="12" t="e">
        <f>B58*#REF!</f>
        <v>#REF!</v>
      </c>
      <c r="T58" s="12" t="e">
        <f>B58*#REF!</f>
        <v>#REF!</v>
      </c>
      <c r="U58" s="12" t="e">
        <f>B58*#REF!</f>
        <v>#REF!</v>
      </c>
      <c r="V58" s="13" t="e">
        <f>B58*#REF!</f>
        <v>#REF!</v>
      </c>
      <c r="W58" s="14" t="e">
        <f>B58*#REF!</f>
        <v>#REF!</v>
      </c>
      <c r="X58" s="15" t="s">
        <v>107</v>
      </c>
    </row>
    <row r="59" spans="1:24" x14ac:dyDescent="0.25">
      <c r="A59" s="9" t="s">
        <v>108</v>
      </c>
      <c r="B59" s="10">
        <v>1</v>
      </c>
      <c r="C59" s="11" t="e">
        <f>B59*#REF!</f>
        <v>#REF!</v>
      </c>
      <c r="D59" s="12" t="e">
        <f>B59*#REF!</f>
        <v>#REF!</v>
      </c>
      <c r="E59" s="12" t="e">
        <f>B59*#REF!</f>
        <v>#REF!</v>
      </c>
      <c r="F59" s="12" t="e">
        <f>B59*#REF!</f>
        <v>#REF!</v>
      </c>
      <c r="G59" s="12" t="e">
        <f>B59*#REF!</f>
        <v>#REF!</v>
      </c>
      <c r="H59" s="12" t="e">
        <f>B59*#REF!</f>
        <v>#REF!</v>
      </c>
      <c r="I59" s="12" t="e">
        <f>B59*#REF!</f>
        <v>#REF!</v>
      </c>
      <c r="J59" s="12" t="e">
        <f>B59*#REF!</f>
        <v>#REF!</v>
      </c>
      <c r="K59" s="12" t="e">
        <f>B59*#REF!</f>
        <v>#REF!</v>
      </c>
      <c r="L59" s="12" t="e">
        <f>B59*#REF!</f>
        <v>#REF!</v>
      </c>
      <c r="M59" s="12" t="e">
        <f>B59*#REF!</f>
        <v>#REF!</v>
      </c>
      <c r="N59" s="12" t="e">
        <f>B59*#REF!</f>
        <v>#REF!</v>
      </c>
      <c r="O59" s="12" t="e">
        <f>B59*#REF!</f>
        <v>#REF!</v>
      </c>
      <c r="P59" s="12" t="e">
        <f>B59*#REF!</f>
        <v>#REF!</v>
      </c>
      <c r="Q59" s="12" t="e">
        <f>B59*#REF!</f>
        <v>#REF!</v>
      </c>
      <c r="R59" s="12" t="e">
        <f>B59*#REF!</f>
        <v>#REF!</v>
      </c>
      <c r="S59" s="12" t="e">
        <f>B59*#REF!</f>
        <v>#REF!</v>
      </c>
      <c r="T59" s="12" t="e">
        <f>B59*#REF!</f>
        <v>#REF!</v>
      </c>
      <c r="U59" s="12" t="e">
        <f>B59*#REF!</f>
        <v>#REF!</v>
      </c>
      <c r="V59" s="13" t="e">
        <f>B59*#REF!</f>
        <v>#REF!</v>
      </c>
      <c r="W59" s="14" t="e">
        <f>B59*#REF!</f>
        <v>#REF!</v>
      </c>
      <c r="X59" s="15" t="s">
        <v>107</v>
      </c>
    </row>
    <row r="60" spans="1:24" x14ac:dyDescent="0.25">
      <c r="A60" s="9" t="s">
        <v>109</v>
      </c>
      <c r="B60" s="10">
        <v>1</v>
      </c>
      <c r="C60" s="11" t="e">
        <f>B60*#REF!</f>
        <v>#REF!</v>
      </c>
      <c r="D60" s="12" t="e">
        <f>B60*#REF!</f>
        <v>#REF!</v>
      </c>
      <c r="E60" s="12" t="e">
        <f>B60*#REF!</f>
        <v>#REF!</v>
      </c>
      <c r="F60" s="12" t="e">
        <f>B60*#REF!</f>
        <v>#REF!</v>
      </c>
      <c r="G60" s="12" t="e">
        <f>B60*#REF!</f>
        <v>#REF!</v>
      </c>
      <c r="H60" s="12" t="e">
        <f>B60*#REF!</f>
        <v>#REF!</v>
      </c>
      <c r="I60" s="12" t="e">
        <f>B60*#REF!</f>
        <v>#REF!</v>
      </c>
      <c r="J60" s="12" t="e">
        <f>B60*#REF!</f>
        <v>#REF!</v>
      </c>
      <c r="K60" s="12" t="e">
        <f>B60*#REF!</f>
        <v>#REF!</v>
      </c>
      <c r="L60" s="12" t="e">
        <f>B60*#REF!</f>
        <v>#REF!</v>
      </c>
      <c r="M60" s="12" t="e">
        <f>B60*#REF!</f>
        <v>#REF!</v>
      </c>
      <c r="N60" s="12" t="e">
        <f>B60*#REF!</f>
        <v>#REF!</v>
      </c>
      <c r="O60" s="12" t="e">
        <f>B60*#REF!</f>
        <v>#REF!</v>
      </c>
      <c r="P60" s="12" t="e">
        <f>B60*#REF!</f>
        <v>#REF!</v>
      </c>
      <c r="Q60" s="12" t="e">
        <f>B60*#REF!</f>
        <v>#REF!</v>
      </c>
      <c r="R60" s="12" t="e">
        <f>B60*#REF!</f>
        <v>#REF!</v>
      </c>
      <c r="S60" s="12" t="e">
        <f>B60*#REF!</f>
        <v>#REF!</v>
      </c>
      <c r="T60" s="12" t="e">
        <f>B60*#REF!</f>
        <v>#REF!</v>
      </c>
      <c r="U60" s="12" t="e">
        <f>B60*#REF!</f>
        <v>#REF!</v>
      </c>
      <c r="V60" s="13" t="e">
        <f>B60*#REF!</f>
        <v>#REF!</v>
      </c>
      <c r="W60" s="14" t="e">
        <f>B60*#REF!</f>
        <v>#REF!</v>
      </c>
      <c r="X60" s="15" t="s">
        <v>48</v>
      </c>
    </row>
    <row r="61" spans="1:24" x14ac:dyDescent="0.25">
      <c r="A61" s="9" t="s">
        <v>110</v>
      </c>
      <c r="B61" s="10">
        <v>1</v>
      </c>
      <c r="C61" s="11" t="e">
        <f>B61*#REF!</f>
        <v>#REF!</v>
      </c>
      <c r="D61" s="12" t="e">
        <f>B61*#REF!</f>
        <v>#REF!</v>
      </c>
      <c r="E61" s="12" t="e">
        <f>B61*#REF!</f>
        <v>#REF!</v>
      </c>
      <c r="F61" s="12" t="e">
        <f>B61*#REF!</f>
        <v>#REF!</v>
      </c>
      <c r="G61" s="12" t="e">
        <f>B61*#REF!</f>
        <v>#REF!</v>
      </c>
      <c r="H61" s="12" t="e">
        <f>B61*#REF!</f>
        <v>#REF!</v>
      </c>
      <c r="I61" s="12" t="e">
        <f>B61*#REF!</f>
        <v>#REF!</v>
      </c>
      <c r="J61" s="12" t="e">
        <f>B61*#REF!</f>
        <v>#REF!</v>
      </c>
      <c r="K61" s="12" t="e">
        <f>B61*#REF!</f>
        <v>#REF!</v>
      </c>
      <c r="L61" s="12" t="e">
        <f>B61*#REF!</f>
        <v>#REF!</v>
      </c>
      <c r="M61" s="12" t="e">
        <f>B61*#REF!</f>
        <v>#REF!</v>
      </c>
      <c r="N61" s="12" t="e">
        <f>B61*#REF!</f>
        <v>#REF!</v>
      </c>
      <c r="O61" s="12" t="e">
        <f>B61*#REF!</f>
        <v>#REF!</v>
      </c>
      <c r="P61" s="12" t="e">
        <f>B61*#REF!</f>
        <v>#REF!</v>
      </c>
      <c r="Q61" s="12" t="e">
        <f>B61*#REF!</f>
        <v>#REF!</v>
      </c>
      <c r="R61" s="12" t="e">
        <f>B61*#REF!</f>
        <v>#REF!</v>
      </c>
      <c r="S61" s="12" t="e">
        <f>B61*#REF!</f>
        <v>#REF!</v>
      </c>
      <c r="T61" s="12" t="e">
        <f>B61*#REF!</f>
        <v>#REF!</v>
      </c>
      <c r="U61" s="12" t="e">
        <f>B61*#REF!</f>
        <v>#REF!</v>
      </c>
      <c r="V61" s="13" t="e">
        <f>B61*#REF!</f>
        <v>#REF!</v>
      </c>
      <c r="W61" s="14" t="e">
        <f>B61*#REF!</f>
        <v>#REF!</v>
      </c>
      <c r="X61" s="15" t="s">
        <v>30</v>
      </c>
    </row>
    <row r="62" spans="1:24" x14ac:dyDescent="0.25">
      <c r="A62" s="9" t="s">
        <v>111</v>
      </c>
      <c r="B62" s="10">
        <v>1</v>
      </c>
      <c r="C62" s="11" t="e">
        <f>B62*#REF!</f>
        <v>#REF!</v>
      </c>
      <c r="D62" s="12" t="e">
        <f>B62*#REF!</f>
        <v>#REF!</v>
      </c>
      <c r="E62" s="12" t="e">
        <f>B62*#REF!</f>
        <v>#REF!</v>
      </c>
      <c r="F62" s="12" t="e">
        <f>B62*#REF!</f>
        <v>#REF!</v>
      </c>
      <c r="G62" s="12" t="e">
        <f>B62*#REF!</f>
        <v>#REF!</v>
      </c>
      <c r="H62" s="12" t="e">
        <f>B62*#REF!</f>
        <v>#REF!</v>
      </c>
      <c r="I62" s="12" t="e">
        <f>B62*#REF!</f>
        <v>#REF!</v>
      </c>
      <c r="J62" s="12" t="e">
        <f>B62*#REF!</f>
        <v>#REF!</v>
      </c>
      <c r="K62" s="12" t="e">
        <f>B62*#REF!</f>
        <v>#REF!</v>
      </c>
      <c r="L62" s="12" t="e">
        <f>B62*#REF!</f>
        <v>#REF!</v>
      </c>
      <c r="M62" s="12" t="e">
        <f>B62*#REF!</f>
        <v>#REF!</v>
      </c>
      <c r="N62" s="12" t="e">
        <f>B62*#REF!</f>
        <v>#REF!</v>
      </c>
      <c r="O62" s="12" t="e">
        <f>B62*#REF!</f>
        <v>#REF!</v>
      </c>
      <c r="P62" s="12" t="e">
        <f>B62*#REF!</f>
        <v>#REF!</v>
      </c>
      <c r="Q62" s="12" t="e">
        <f>B62*#REF!</f>
        <v>#REF!</v>
      </c>
      <c r="R62" s="12" t="e">
        <f>B62*#REF!</f>
        <v>#REF!</v>
      </c>
      <c r="S62" s="12" t="e">
        <f>B62*#REF!</f>
        <v>#REF!</v>
      </c>
      <c r="T62" s="12" t="e">
        <f>B62*#REF!</f>
        <v>#REF!</v>
      </c>
      <c r="U62" s="12" t="e">
        <f>B62*#REF!</f>
        <v>#REF!</v>
      </c>
      <c r="V62" s="13" t="e">
        <f>B62*#REF!</f>
        <v>#REF!</v>
      </c>
      <c r="W62" s="14" t="e">
        <f>B62*#REF!</f>
        <v>#REF!</v>
      </c>
      <c r="X62" s="15" t="s">
        <v>30</v>
      </c>
    </row>
    <row r="63" spans="1:24" x14ac:dyDescent="0.25">
      <c r="A63" s="9" t="s">
        <v>112</v>
      </c>
      <c r="B63" s="10">
        <v>1</v>
      </c>
      <c r="C63" s="11" t="e">
        <f>B63*#REF!</f>
        <v>#REF!</v>
      </c>
      <c r="D63" s="12" t="e">
        <f>B63*#REF!</f>
        <v>#REF!</v>
      </c>
      <c r="E63" s="12" t="e">
        <f>B63*#REF!</f>
        <v>#REF!</v>
      </c>
      <c r="F63" s="12" t="e">
        <f>B63*#REF!</f>
        <v>#REF!</v>
      </c>
      <c r="G63" s="12" t="e">
        <f>B63*#REF!</f>
        <v>#REF!</v>
      </c>
      <c r="H63" s="12" t="e">
        <f>B63*#REF!</f>
        <v>#REF!</v>
      </c>
      <c r="I63" s="12" t="e">
        <f>B63*#REF!</f>
        <v>#REF!</v>
      </c>
      <c r="J63" s="12" t="e">
        <f>B63*#REF!</f>
        <v>#REF!</v>
      </c>
      <c r="K63" s="12" t="e">
        <f>B63*#REF!</f>
        <v>#REF!</v>
      </c>
      <c r="L63" s="12" t="e">
        <f>B63*#REF!</f>
        <v>#REF!</v>
      </c>
      <c r="M63" s="12" t="e">
        <f>B63*#REF!</f>
        <v>#REF!</v>
      </c>
      <c r="N63" s="12" t="e">
        <f>B63*#REF!</f>
        <v>#REF!</v>
      </c>
      <c r="O63" s="12" t="e">
        <f>B63*#REF!</f>
        <v>#REF!</v>
      </c>
      <c r="P63" s="12" t="e">
        <f>B63*#REF!</f>
        <v>#REF!</v>
      </c>
      <c r="Q63" s="12" t="e">
        <f>B63*#REF!</f>
        <v>#REF!</v>
      </c>
      <c r="R63" s="12" t="e">
        <f>B63*#REF!</f>
        <v>#REF!</v>
      </c>
      <c r="S63" s="12" t="e">
        <f>B63*#REF!</f>
        <v>#REF!</v>
      </c>
      <c r="T63" s="12" t="e">
        <f>B63*#REF!</f>
        <v>#REF!</v>
      </c>
      <c r="U63" s="12" t="e">
        <f>B63*#REF!</f>
        <v>#REF!</v>
      </c>
      <c r="V63" s="13" t="e">
        <f>B63*#REF!</f>
        <v>#REF!</v>
      </c>
      <c r="W63" s="14" t="e">
        <f>B63*#REF!</f>
        <v>#REF!</v>
      </c>
      <c r="X63" s="15" t="s">
        <v>30</v>
      </c>
    </row>
    <row r="64" spans="1:24" x14ac:dyDescent="0.25">
      <c r="A64" s="9" t="s">
        <v>113</v>
      </c>
      <c r="B64" s="10">
        <v>1</v>
      </c>
      <c r="C64" s="11" t="e">
        <f>B64*#REF!</f>
        <v>#REF!</v>
      </c>
      <c r="D64" s="12" t="e">
        <f>B64*#REF!</f>
        <v>#REF!</v>
      </c>
      <c r="E64" s="12" t="e">
        <f>B64*#REF!</f>
        <v>#REF!</v>
      </c>
      <c r="F64" s="12" t="e">
        <f>B64*#REF!</f>
        <v>#REF!</v>
      </c>
      <c r="G64" s="12" t="e">
        <f>B64*#REF!</f>
        <v>#REF!</v>
      </c>
      <c r="H64" s="12" t="e">
        <f>B64*#REF!</f>
        <v>#REF!</v>
      </c>
      <c r="I64" s="12" t="e">
        <f>B64*#REF!</f>
        <v>#REF!</v>
      </c>
      <c r="J64" s="12" t="e">
        <f>B64*#REF!</f>
        <v>#REF!</v>
      </c>
      <c r="K64" s="12" t="e">
        <f>B64*#REF!</f>
        <v>#REF!</v>
      </c>
      <c r="L64" s="12" t="e">
        <f>B64*#REF!</f>
        <v>#REF!</v>
      </c>
      <c r="M64" s="12" t="e">
        <f>B64*#REF!</f>
        <v>#REF!</v>
      </c>
      <c r="N64" s="12" t="e">
        <f>B64*#REF!</f>
        <v>#REF!</v>
      </c>
      <c r="O64" s="12" t="e">
        <f>B64*#REF!</f>
        <v>#REF!</v>
      </c>
      <c r="P64" s="12" t="e">
        <f>B64*#REF!</f>
        <v>#REF!</v>
      </c>
      <c r="Q64" s="12" t="e">
        <f>B64*#REF!</f>
        <v>#REF!</v>
      </c>
      <c r="R64" s="12" t="e">
        <f>B64*#REF!</f>
        <v>#REF!</v>
      </c>
      <c r="S64" s="12" t="e">
        <f>B64*#REF!</f>
        <v>#REF!</v>
      </c>
      <c r="T64" s="12" t="e">
        <f>B64*#REF!</f>
        <v>#REF!</v>
      </c>
      <c r="U64" s="12" t="e">
        <f>B64*#REF!</f>
        <v>#REF!</v>
      </c>
      <c r="V64" s="13" t="e">
        <f>B64*#REF!</f>
        <v>#REF!</v>
      </c>
      <c r="W64" s="14" t="e">
        <f>B64*#REF!</f>
        <v>#REF!</v>
      </c>
      <c r="X64" s="15" t="s">
        <v>30</v>
      </c>
    </row>
    <row r="65" spans="1:24" x14ac:dyDescent="0.25">
      <c r="A65" s="9" t="s">
        <v>114</v>
      </c>
      <c r="B65" s="10">
        <v>1</v>
      </c>
      <c r="C65" s="11" t="e">
        <f>B65*#REF!</f>
        <v>#REF!</v>
      </c>
      <c r="D65" s="12" t="e">
        <f>B65*#REF!</f>
        <v>#REF!</v>
      </c>
      <c r="E65" s="12" t="e">
        <f>B65*#REF!</f>
        <v>#REF!</v>
      </c>
      <c r="F65" s="12" t="e">
        <f>B65*#REF!</f>
        <v>#REF!</v>
      </c>
      <c r="G65" s="12" t="e">
        <f>B65*#REF!</f>
        <v>#REF!</v>
      </c>
      <c r="H65" s="12" t="e">
        <f>B65*#REF!</f>
        <v>#REF!</v>
      </c>
      <c r="I65" s="12" t="e">
        <f>B65*#REF!</f>
        <v>#REF!</v>
      </c>
      <c r="J65" s="12" t="e">
        <f>B65*#REF!</f>
        <v>#REF!</v>
      </c>
      <c r="K65" s="12" t="e">
        <f>B65*#REF!</f>
        <v>#REF!</v>
      </c>
      <c r="L65" s="12" t="e">
        <f>B65*#REF!</f>
        <v>#REF!</v>
      </c>
      <c r="M65" s="12" t="e">
        <f>B65*#REF!</f>
        <v>#REF!</v>
      </c>
      <c r="N65" s="12" t="e">
        <f>B65*#REF!</f>
        <v>#REF!</v>
      </c>
      <c r="O65" s="12" t="e">
        <f>B65*#REF!</f>
        <v>#REF!</v>
      </c>
      <c r="P65" s="12" t="e">
        <f>B65*#REF!</f>
        <v>#REF!</v>
      </c>
      <c r="Q65" s="12" t="e">
        <f>B65*#REF!</f>
        <v>#REF!</v>
      </c>
      <c r="R65" s="12" t="e">
        <f>B65*#REF!</f>
        <v>#REF!</v>
      </c>
      <c r="S65" s="12" t="e">
        <f>B65*#REF!</f>
        <v>#REF!</v>
      </c>
      <c r="T65" s="12" t="e">
        <f>B65*#REF!</f>
        <v>#REF!</v>
      </c>
      <c r="U65" s="12" t="e">
        <f>B65*#REF!</f>
        <v>#REF!</v>
      </c>
      <c r="V65" s="13" t="e">
        <f>B65*#REF!</f>
        <v>#REF!</v>
      </c>
      <c r="W65" s="14" t="e">
        <f>B65*#REF!</f>
        <v>#REF!</v>
      </c>
      <c r="X65" s="15" t="s">
        <v>30</v>
      </c>
    </row>
    <row r="66" spans="1:24" x14ac:dyDescent="0.25">
      <c r="A66" s="9" t="s">
        <v>115</v>
      </c>
      <c r="B66" s="10">
        <v>1</v>
      </c>
      <c r="C66" s="11" t="e">
        <f>B66*#REF!</f>
        <v>#REF!</v>
      </c>
      <c r="D66" s="12" t="e">
        <f>B66*#REF!</f>
        <v>#REF!</v>
      </c>
      <c r="E66" s="12" t="e">
        <f>B66*#REF!</f>
        <v>#REF!</v>
      </c>
      <c r="F66" s="12" t="e">
        <f>B66*#REF!</f>
        <v>#REF!</v>
      </c>
      <c r="G66" s="12" t="e">
        <f>B66*#REF!</f>
        <v>#REF!</v>
      </c>
      <c r="H66" s="12" t="e">
        <f>B66*#REF!</f>
        <v>#REF!</v>
      </c>
      <c r="I66" s="12" t="e">
        <f>B66*#REF!</f>
        <v>#REF!</v>
      </c>
      <c r="J66" s="12" t="e">
        <f>B66*#REF!</f>
        <v>#REF!</v>
      </c>
      <c r="K66" s="12" t="e">
        <f>B66*#REF!</f>
        <v>#REF!</v>
      </c>
      <c r="L66" s="12" t="e">
        <f>B66*#REF!</f>
        <v>#REF!</v>
      </c>
      <c r="M66" s="12" t="e">
        <f>B66*#REF!</f>
        <v>#REF!</v>
      </c>
      <c r="N66" s="12" t="e">
        <f>B66*#REF!</f>
        <v>#REF!</v>
      </c>
      <c r="O66" s="12" t="e">
        <f>B66*#REF!</f>
        <v>#REF!</v>
      </c>
      <c r="P66" s="12" t="e">
        <f>B66*#REF!</f>
        <v>#REF!</v>
      </c>
      <c r="Q66" s="12" t="e">
        <f>B66*#REF!</f>
        <v>#REF!</v>
      </c>
      <c r="R66" s="12" t="e">
        <f>B66*#REF!</f>
        <v>#REF!</v>
      </c>
      <c r="S66" s="12" t="e">
        <f>B66*#REF!</f>
        <v>#REF!</v>
      </c>
      <c r="T66" s="12" t="e">
        <f>B66*#REF!</f>
        <v>#REF!</v>
      </c>
      <c r="U66" s="12" t="e">
        <f>B66*#REF!</f>
        <v>#REF!</v>
      </c>
      <c r="V66" s="13" t="e">
        <f>B66*#REF!</f>
        <v>#REF!</v>
      </c>
      <c r="W66" s="14" t="e">
        <f>B66*#REF!</f>
        <v>#REF!</v>
      </c>
      <c r="X66" s="15" t="s">
        <v>25</v>
      </c>
    </row>
    <row r="67" spans="1:24" x14ac:dyDescent="0.25">
      <c r="A67" s="9" t="s">
        <v>116</v>
      </c>
      <c r="B67" s="10">
        <v>1</v>
      </c>
      <c r="C67" s="11" t="e">
        <f>B67*#REF!</f>
        <v>#REF!</v>
      </c>
      <c r="D67" s="12" t="e">
        <f>B67*#REF!</f>
        <v>#REF!</v>
      </c>
      <c r="E67" s="12" t="e">
        <f>B67*#REF!</f>
        <v>#REF!</v>
      </c>
      <c r="F67" s="12" t="e">
        <f>B67*#REF!</f>
        <v>#REF!</v>
      </c>
      <c r="G67" s="12" t="e">
        <f>B67*#REF!</f>
        <v>#REF!</v>
      </c>
      <c r="H67" s="12" t="e">
        <f>B67*#REF!</f>
        <v>#REF!</v>
      </c>
      <c r="I67" s="12" t="e">
        <f>B67*#REF!</f>
        <v>#REF!</v>
      </c>
      <c r="J67" s="12" t="e">
        <f>B67*#REF!</f>
        <v>#REF!</v>
      </c>
      <c r="K67" s="12" t="e">
        <f>B67*#REF!</f>
        <v>#REF!</v>
      </c>
      <c r="L67" s="12" t="e">
        <f>B67*#REF!</f>
        <v>#REF!</v>
      </c>
      <c r="M67" s="12" t="e">
        <f>B67*#REF!</f>
        <v>#REF!</v>
      </c>
      <c r="N67" s="12" t="e">
        <f>B67*#REF!</f>
        <v>#REF!</v>
      </c>
      <c r="O67" s="12" t="e">
        <f>B67*#REF!</f>
        <v>#REF!</v>
      </c>
      <c r="P67" s="12" t="e">
        <f>B67*#REF!</f>
        <v>#REF!</v>
      </c>
      <c r="Q67" s="12" t="e">
        <f>B67*#REF!</f>
        <v>#REF!</v>
      </c>
      <c r="R67" s="12" t="e">
        <f>B67*#REF!</f>
        <v>#REF!</v>
      </c>
      <c r="S67" s="12" t="e">
        <f>B67*#REF!</f>
        <v>#REF!</v>
      </c>
      <c r="T67" s="12" t="e">
        <f>B67*#REF!</f>
        <v>#REF!</v>
      </c>
      <c r="U67" s="12" t="e">
        <f>B67*#REF!</f>
        <v>#REF!</v>
      </c>
      <c r="V67" s="13" t="e">
        <f>B67*#REF!</f>
        <v>#REF!</v>
      </c>
      <c r="W67" s="14" t="e">
        <f>B67*#REF!</f>
        <v>#REF!</v>
      </c>
      <c r="X67" s="15" t="s">
        <v>25</v>
      </c>
    </row>
    <row r="68" spans="1:24" x14ac:dyDescent="0.25">
      <c r="A68" s="9" t="s">
        <v>117</v>
      </c>
      <c r="B68" s="10">
        <v>1</v>
      </c>
      <c r="C68" s="11" t="e">
        <f>B68*#REF!</f>
        <v>#REF!</v>
      </c>
      <c r="D68" s="12" t="e">
        <f>B68*#REF!</f>
        <v>#REF!</v>
      </c>
      <c r="E68" s="12" t="e">
        <f>B68*#REF!</f>
        <v>#REF!</v>
      </c>
      <c r="F68" s="12" t="e">
        <f>B68*#REF!</f>
        <v>#REF!</v>
      </c>
      <c r="G68" s="12" t="e">
        <f>B68*#REF!</f>
        <v>#REF!</v>
      </c>
      <c r="H68" s="12" t="e">
        <f>B68*#REF!</f>
        <v>#REF!</v>
      </c>
      <c r="I68" s="12" t="e">
        <f>B68*#REF!</f>
        <v>#REF!</v>
      </c>
      <c r="J68" s="12" t="e">
        <f>B68*#REF!</f>
        <v>#REF!</v>
      </c>
      <c r="K68" s="12" t="e">
        <f>B68*#REF!</f>
        <v>#REF!</v>
      </c>
      <c r="L68" s="12" t="e">
        <f>B68*#REF!</f>
        <v>#REF!</v>
      </c>
      <c r="M68" s="12" t="e">
        <f>B68*#REF!</f>
        <v>#REF!</v>
      </c>
      <c r="N68" s="12" t="e">
        <f>B68*#REF!</f>
        <v>#REF!</v>
      </c>
      <c r="O68" s="12" t="e">
        <f>B68*#REF!</f>
        <v>#REF!</v>
      </c>
      <c r="P68" s="12" t="e">
        <f>B68*#REF!</f>
        <v>#REF!</v>
      </c>
      <c r="Q68" s="12" t="e">
        <f>B68*#REF!</f>
        <v>#REF!</v>
      </c>
      <c r="R68" s="12" t="e">
        <f>B68*#REF!</f>
        <v>#REF!</v>
      </c>
      <c r="S68" s="12" t="e">
        <f>B68*#REF!</f>
        <v>#REF!</v>
      </c>
      <c r="T68" s="12" t="e">
        <f>B68*#REF!</f>
        <v>#REF!</v>
      </c>
      <c r="U68" s="12" t="e">
        <f>B68*#REF!</f>
        <v>#REF!</v>
      </c>
      <c r="V68" s="13" t="e">
        <f>B68*#REF!</f>
        <v>#REF!</v>
      </c>
      <c r="W68" s="14" t="e">
        <f>B68*#REF!</f>
        <v>#REF!</v>
      </c>
      <c r="X68" s="15" t="s">
        <v>118</v>
      </c>
    </row>
    <row r="69" spans="1:24" x14ac:dyDescent="0.25">
      <c r="A69" s="9" t="s">
        <v>119</v>
      </c>
      <c r="B69" s="10">
        <v>1</v>
      </c>
      <c r="C69" s="11" t="e">
        <f>B69*#REF!</f>
        <v>#REF!</v>
      </c>
      <c r="D69" s="12" t="e">
        <f>B69*#REF!</f>
        <v>#REF!</v>
      </c>
      <c r="E69" s="12" t="e">
        <f>B69*#REF!</f>
        <v>#REF!</v>
      </c>
      <c r="F69" s="12" t="e">
        <f>B69*#REF!</f>
        <v>#REF!</v>
      </c>
      <c r="G69" s="12" t="e">
        <f>B69*#REF!</f>
        <v>#REF!</v>
      </c>
      <c r="H69" s="12" t="e">
        <f>B69*#REF!</f>
        <v>#REF!</v>
      </c>
      <c r="I69" s="12" t="e">
        <f>B69*#REF!</f>
        <v>#REF!</v>
      </c>
      <c r="J69" s="12" t="e">
        <f>B69*#REF!</f>
        <v>#REF!</v>
      </c>
      <c r="K69" s="12" t="e">
        <f>B69*#REF!</f>
        <v>#REF!</v>
      </c>
      <c r="L69" s="12" t="e">
        <f>B69*#REF!</f>
        <v>#REF!</v>
      </c>
      <c r="M69" s="12" t="e">
        <f>B69*#REF!</f>
        <v>#REF!</v>
      </c>
      <c r="N69" s="12" t="e">
        <f>B69*#REF!</f>
        <v>#REF!</v>
      </c>
      <c r="O69" s="12" t="e">
        <f>B69*#REF!</f>
        <v>#REF!</v>
      </c>
      <c r="P69" s="12" t="e">
        <f>B69*#REF!</f>
        <v>#REF!</v>
      </c>
      <c r="Q69" s="12" t="e">
        <f>B69*#REF!</f>
        <v>#REF!</v>
      </c>
      <c r="R69" s="12" t="e">
        <f>B69*#REF!</f>
        <v>#REF!</v>
      </c>
      <c r="S69" s="12" t="e">
        <f>B69*#REF!</f>
        <v>#REF!</v>
      </c>
      <c r="T69" s="12" t="e">
        <f>B69*#REF!</f>
        <v>#REF!</v>
      </c>
      <c r="U69" s="12" t="e">
        <f>B69*#REF!</f>
        <v>#REF!</v>
      </c>
      <c r="V69" s="13" t="e">
        <f>B69*#REF!</f>
        <v>#REF!</v>
      </c>
      <c r="W69" s="14" t="e">
        <f>B69*#REF!</f>
        <v>#REF!</v>
      </c>
      <c r="X69" s="15" t="s">
        <v>118</v>
      </c>
    </row>
    <row r="70" spans="1:24" x14ac:dyDescent="0.25">
      <c r="A70" s="9" t="s">
        <v>120</v>
      </c>
      <c r="B70" s="10">
        <v>1</v>
      </c>
      <c r="C70" s="11" t="e">
        <f>B70*#REF!</f>
        <v>#REF!</v>
      </c>
      <c r="D70" s="12" t="e">
        <f>B70*#REF!</f>
        <v>#REF!</v>
      </c>
      <c r="E70" s="12" t="e">
        <f>B70*#REF!</f>
        <v>#REF!</v>
      </c>
      <c r="F70" s="12" t="e">
        <f>B70*#REF!</f>
        <v>#REF!</v>
      </c>
      <c r="G70" s="12" t="e">
        <f>B70*#REF!</f>
        <v>#REF!</v>
      </c>
      <c r="H70" s="12" t="e">
        <f>B70*#REF!</f>
        <v>#REF!</v>
      </c>
      <c r="I70" s="12" t="e">
        <f>B70*#REF!</f>
        <v>#REF!</v>
      </c>
      <c r="J70" s="12" t="e">
        <f>B70*#REF!</f>
        <v>#REF!</v>
      </c>
      <c r="K70" s="12" t="e">
        <f>B70*#REF!</f>
        <v>#REF!</v>
      </c>
      <c r="L70" s="12" t="e">
        <f>B70*#REF!</f>
        <v>#REF!</v>
      </c>
      <c r="M70" s="12" t="e">
        <f>B70*#REF!</f>
        <v>#REF!</v>
      </c>
      <c r="N70" s="12" t="e">
        <f>B70*#REF!</f>
        <v>#REF!</v>
      </c>
      <c r="O70" s="12" t="e">
        <f>B70*#REF!</f>
        <v>#REF!</v>
      </c>
      <c r="P70" s="12" t="e">
        <f>B70*#REF!</f>
        <v>#REF!</v>
      </c>
      <c r="Q70" s="12" t="e">
        <f>B70*#REF!</f>
        <v>#REF!</v>
      </c>
      <c r="R70" s="12" t="e">
        <f>B70*#REF!</f>
        <v>#REF!</v>
      </c>
      <c r="S70" s="12" t="e">
        <f>B70*#REF!</f>
        <v>#REF!</v>
      </c>
      <c r="T70" s="12" t="e">
        <f>B70*#REF!</f>
        <v>#REF!</v>
      </c>
      <c r="U70" s="12" t="e">
        <f>B70*#REF!</f>
        <v>#REF!</v>
      </c>
      <c r="V70" s="13" t="e">
        <f>B70*#REF!</f>
        <v>#REF!</v>
      </c>
      <c r="W70" s="14" t="e">
        <f>B70*#REF!</f>
        <v>#REF!</v>
      </c>
      <c r="X70" s="15" t="s">
        <v>30</v>
      </c>
    </row>
    <row r="71" spans="1:24" x14ac:dyDescent="0.25">
      <c r="A71" s="9" t="s">
        <v>121</v>
      </c>
      <c r="B71" s="10">
        <v>1</v>
      </c>
      <c r="C71" s="11" t="e">
        <f>B71*#REF!</f>
        <v>#REF!</v>
      </c>
      <c r="D71" s="12" t="e">
        <f>B71*#REF!</f>
        <v>#REF!</v>
      </c>
      <c r="E71" s="12" t="e">
        <f>B71*#REF!</f>
        <v>#REF!</v>
      </c>
      <c r="F71" s="12" t="e">
        <f>B71*#REF!</f>
        <v>#REF!</v>
      </c>
      <c r="G71" s="12" t="e">
        <f>B71*#REF!</f>
        <v>#REF!</v>
      </c>
      <c r="H71" s="12" t="e">
        <f>B71*#REF!</f>
        <v>#REF!</v>
      </c>
      <c r="I71" s="12" t="e">
        <f>B71*#REF!</f>
        <v>#REF!</v>
      </c>
      <c r="J71" s="12" t="e">
        <f>B71*#REF!</f>
        <v>#REF!</v>
      </c>
      <c r="K71" s="12" t="e">
        <f>B71*#REF!</f>
        <v>#REF!</v>
      </c>
      <c r="L71" s="12" t="e">
        <f>B71*#REF!</f>
        <v>#REF!</v>
      </c>
      <c r="M71" s="12" t="e">
        <f>B71*#REF!</f>
        <v>#REF!</v>
      </c>
      <c r="N71" s="12" t="e">
        <f>B71*#REF!</f>
        <v>#REF!</v>
      </c>
      <c r="O71" s="12" t="e">
        <f>B71*#REF!</f>
        <v>#REF!</v>
      </c>
      <c r="P71" s="12" t="e">
        <f>B71*#REF!</f>
        <v>#REF!</v>
      </c>
      <c r="Q71" s="12" t="e">
        <f>B71*#REF!</f>
        <v>#REF!</v>
      </c>
      <c r="R71" s="12" t="e">
        <f>B71*#REF!</f>
        <v>#REF!</v>
      </c>
      <c r="S71" s="12" t="e">
        <f>B71*#REF!</f>
        <v>#REF!</v>
      </c>
      <c r="T71" s="12" t="e">
        <f>B71*#REF!</f>
        <v>#REF!</v>
      </c>
      <c r="U71" s="12" t="e">
        <f>B71*#REF!</f>
        <v>#REF!</v>
      </c>
      <c r="V71" s="13" t="e">
        <f>B71*#REF!</f>
        <v>#REF!</v>
      </c>
      <c r="W71" s="14" t="e">
        <f>B71*#REF!</f>
        <v>#REF!</v>
      </c>
      <c r="X71" s="15" t="s">
        <v>122</v>
      </c>
    </row>
    <row r="72" spans="1:24" x14ac:dyDescent="0.25">
      <c r="A72" s="9" t="s">
        <v>123</v>
      </c>
      <c r="B72" s="10">
        <v>1</v>
      </c>
      <c r="C72" s="11" t="e">
        <f>B72*#REF!</f>
        <v>#REF!</v>
      </c>
      <c r="D72" s="12" t="e">
        <f>B72*#REF!</f>
        <v>#REF!</v>
      </c>
      <c r="E72" s="12" t="e">
        <f>B72*#REF!</f>
        <v>#REF!</v>
      </c>
      <c r="F72" s="12" t="e">
        <f>B72*#REF!</f>
        <v>#REF!</v>
      </c>
      <c r="G72" s="12" t="e">
        <f>B72*#REF!</f>
        <v>#REF!</v>
      </c>
      <c r="H72" s="12" t="e">
        <f>B72*#REF!</f>
        <v>#REF!</v>
      </c>
      <c r="I72" s="12" t="e">
        <f>B72*#REF!</f>
        <v>#REF!</v>
      </c>
      <c r="J72" s="12" t="e">
        <f>B72*#REF!</f>
        <v>#REF!</v>
      </c>
      <c r="K72" s="12" t="e">
        <f>B72*#REF!</f>
        <v>#REF!</v>
      </c>
      <c r="L72" s="12" t="e">
        <f>B72*#REF!</f>
        <v>#REF!</v>
      </c>
      <c r="M72" s="12" t="e">
        <f>B72*#REF!</f>
        <v>#REF!</v>
      </c>
      <c r="N72" s="12" t="e">
        <f>B72*#REF!</f>
        <v>#REF!</v>
      </c>
      <c r="O72" s="12" t="e">
        <f>B72*#REF!</f>
        <v>#REF!</v>
      </c>
      <c r="P72" s="12" t="e">
        <f>B72*#REF!</f>
        <v>#REF!</v>
      </c>
      <c r="Q72" s="12" t="e">
        <f>B72*#REF!</f>
        <v>#REF!</v>
      </c>
      <c r="R72" s="12" t="e">
        <f>B72*#REF!</f>
        <v>#REF!</v>
      </c>
      <c r="S72" s="12" t="e">
        <f>B72*#REF!</f>
        <v>#REF!</v>
      </c>
      <c r="T72" s="12" t="e">
        <f>B72*#REF!</f>
        <v>#REF!</v>
      </c>
      <c r="U72" s="12" t="e">
        <f>B72*#REF!</f>
        <v>#REF!</v>
      </c>
      <c r="V72" s="13" t="e">
        <f>B72*#REF!</f>
        <v>#REF!</v>
      </c>
      <c r="W72" s="14" t="e">
        <f>B72*#REF!</f>
        <v>#REF!</v>
      </c>
      <c r="X72" s="15" t="s">
        <v>124</v>
      </c>
    </row>
    <row r="73" spans="1:24" x14ac:dyDescent="0.25">
      <c r="A73" s="9" t="s">
        <v>125</v>
      </c>
      <c r="B73" s="10">
        <v>1</v>
      </c>
      <c r="C73" s="11" t="e">
        <f>B73*#REF!</f>
        <v>#REF!</v>
      </c>
      <c r="D73" s="12" t="e">
        <f>B73*#REF!</f>
        <v>#REF!</v>
      </c>
      <c r="E73" s="12" t="e">
        <f>B73*#REF!</f>
        <v>#REF!</v>
      </c>
      <c r="F73" s="12" t="e">
        <f>B73*#REF!</f>
        <v>#REF!</v>
      </c>
      <c r="G73" s="12" t="e">
        <f>B73*#REF!</f>
        <v>#REF!</v>
      </c>
      <c r="H73" s="12" t="e">
        <f>B73*#REF!</f>
        <v>#REF!</v>
      </c>
      <c r="I73" s="12" t="e">
        <f>B73*#REF!</f>
        <v>#REF!</v>
      </c>
      <c r="J73" s="12" t="e">
        <f>B73*#REF!</f>
        <v>#REF!</v>
      </c>
      <c r="K73" s="12" t="e">
        <f>B73*#REF!</f>
        <v>#REF!</v>
      </c>
      <c r="L73" s="12" t="e">
        <f>B73*#REF!</f>
        <v>#REF!</v>
      </c>
      <c r="M73" s="12" t="e">
        <f>B73*#REF!</f>
        <v>#REF!</v>
      </c>
      <c r="N73" s="12" t="e">
        <f>B73*#REF!</f>
        <v>#REF!</v>
      </c>
      <c r="O73" s="12" t="e">
        <f>B73*#REF!</f>
        <v>#REF!</v>
      </c>
      <c r="P73" s="12" t="e">
        <f>B73*#REF!</f>
        <v>#REF!</v>
      </c>
      <c r="Q73" s="12" t="e">
        <f>B73*#REF!</f>
        <v>#REF!</v>
      </c>
      <c r="R73" s="12" t="e">
        <f>B73*#REF!</f>
        <v>#REF!</v>
      </c>
      <c r="S73" s="12" t="e">
        <f>B73*#REF!</f>
        <v>#REF!</v>
      </c>
      <c r="T73" s="12" t="e">
        <f>B73*#REF!</f>
        <v>#REF!</v>
      </c>
      <c r="U73" s="12" t="e">
        <f>B73*#REF!</f>
        <v>#REF!</v>
      </c>
      <c r="V73" s="13" t="e">
        <f>B73*#REF!</f>
        <v>#REF!</v>
      </c>
      <c r="W73" s="14" t="e">
        <f>B73*#REF!</f>
        <v>#REF!</v>
      </c>
      <c r="X73" s="15" t="s">
        <v>44</v>
      </c>
    </row>
    <row r="74" spans="1:24" x14ac:dyDescent="0.25">
      <c r="A74" s="9" t="s">
        <v>126</v>
      </c>
      <c r="B74" s="10">
        <v>1</v>
      </c>
      <c r="C74" s="11" t="e">
        <f>B74*#REF!</f>
        <v>#REF!</v>
      </c>
      <c r="D74" s="12" t="e">
        <f>B74*#REF!</f>
        <v>#REF!</v>
      </c>
      <c r="E74" s="12" t="e">
        <f>B74*#REF!</f>
        <v>#REF!</v>
      </c>
      <c r="F74" s="12" t="e">
        <f>B74*#REF!</f>
        <v>#REF!</v>
      </c>
      <c r="G74" s="12" t="e">
        <f>B74*#REF!</f>
        <v>#REF!</v>
      </c>
      <c r="H74" s="12" t="e">
        <f>B74*#REF!</f>
        <v>#REF!</v>
      </c>
      <c r="I74" s="12" t="e">
        <f>B74*#REF!</f>
        <v>#REF!</v>
      </c>
      <c r="J74" s="12" t="e">
        <f>B74*#REF!</f>
        <v>#REF!</v>
      </c>
      <c r="K74" s="12" t="e">
        <f>B74*#REF!</f>
        <v>#REF!</v>
      </c>
      <c r="L74" s="12" t="e">
        <f>B74*#REF!</f>
        <v>#REF!</v>
      </c>
      <c r="M74" s="12" t="e">
        <f>B74*#REF!</f>
        <v>#REF!</v>
      </c>
      <c r="N74" s="12" t="e">
        <f>B74*#REF!</f>
        <v>#REF!</v>
      </c>
      <c r="O74" s="12" t="e">
        <f>B74*#REF!</f>
        <v>#REF!</v>
      </c>
      <c r="P74" s="12" t="e">
        <f>B74*#REF!</f>
        <v>#REF!</v>
      </c>
      <c r="Q74" s="12" t="e">
        <f>B74*#REF!</f>
        <v>#REF!</v>
      </c>
      <c r="R74" s="12" t="e">
        <f>B74*#REF!</f>
        <v>#REF!</v>
      </c>
      <c r="S74" s="12" t="e">
        <f>B74*#REF!</f>
        <v>#REF!</v>
      </c>
      <c r="T74" s="12" t="e">
        <f>B74*#REF!</f>
        <v>#REF!</v>
      </c>
      <c r="U74" s="12" t="e">
        <f>B74*#REF!</f>
        <v>#REF!</v>
      </c>
      <c r="V74" s="13" t="e">
        <f>B74*#REF!</f>
        <v>#REF!</v>
      </c>
      <c r="W74" s="14" t="e">
        <f>B74*#REF!</f>
        <v>#REF!</v>
      </c>
      <c r="X74" s="15" t="s">
        <v>44</v>
      </c>
    </row>
    <row r="75" spans="1:24" x14ac:dyDescent="0.25">
      <c r="A75" s="9" t="s">
        <v>127</v>
      </c>
      <c r="B75" s="10">
        <v>1</v>
      </c>
      <c r="C75" s="11" t="e">
        <f>B75*#REF!</f>
        <v>#REF!</v>
      </c>
      <c r="D75" s="12" t="e">
        <f>B75*#REF!</f>
        <v>#REF!</v>
      </c>
      <c r="E75" s="12" t="e">
        <f>B75*#REF!</f>
        <v>#REF!</v>
      </c>
      <c r="F75" s="12" t="e">
        <f>B75*#REF!</f>
        <v>#REF!</v>
      </c>
      <c r="G75" s="12" t="e">
        <f>B75*#REF!</f>
        <v>#REF!</v>
      </c>
      <c r="H75" s="12" t="e">
        <f>B75*#REF!</f>
        <v>#REF!</v>
      </c>
      <c r="I75" s="12" t="e">
        <f>B75*#REF!</f>
        <v>#REF!</v>
      </c>
      <c r="J75" s="12" t="e">
        <f>B75*#REF!</f>
        <v>#REF!</v>
      </c>
      <c r="K75" s="12" t="e">
        <f>B75*#REF!</f>
        <v>#REF!</v>
      </c>
      <c r="L75" s="12" t="e">
        <f>B75*#REF!</f>
        <v>#REF!</v>
      </c>
      <c r="M75" s="12" t="e">
        <f>B75*#REF!</f>
        <v>#REF!</v>
      </c>
      <c r="N75" s="12" t="e">
        <f>B75*#REF!</f>
        <v>#REF!</v>
      </c>
      <c r="O75" s="12" t="e">
        <f>B75*#REF!</f>
        <v>#REF!</v>
      </c>
      <c r="P75" s="12" t="e">
        <f>B75*#REF!</f>
        <v>#REF!</v>
      </c>
      <c r="Q75" s="12" t="e">
        <f>B75*#REF!</f>
        <v>#REF!</v>
      </c>
      <c r="R75" s="12" t="e">
        <f>B75*#REF!</f>
        <v>#REF!</v>
      </c>
      <c r="S75" s="12" t="e">
        <f>B75*#REF!</f>
        <v>#REF!</v>
      </c>
      <c r="T75" s="12" t="e">
        <f>B75*#REF!</f>
        <v>#REF!</v>
      </c>
      <c r="U75" s="12" t="e">
        <f>B75*#REF!</f>
        <v>#REF!</v>
      </c>
      <c r="V75" s="13" t="e">
        <f>B75*#REF!</f>
        <v>#REF!</v>
      </c>
      <c r="W75" s="14" t="e">
        <f>B75*#REF!</f>
        <v>#REF!</v>
      </c>
      <c r="X75" s="15" t="s">
        <v>44</v>
      </c>
    </row>
    <row r="76" spans="1:24" x14ac:dyDescent="0.25">
      <c r="A76" s="9" t="s">
        <v>128</v>
      </c>
      <c r="B76" s="10">
        <v>1</v>
      </c>
      <c r="C76" s="11" t="e">
        <f>B76*#REF!</f>
        <v>#REF!</v>
      </c>
      <c r="D76" s="12" t="e">
        <f>B76*#REF!</f>
        <v>#REF!</v>
      </c>
      <c r="E76" s="12" t="e">
        <f>B76*#REF!</f>
        <v>#REF!</v>
      </c>
      <c r="F76" s="12" t="e">
        <f>B76*#REF!</f>
        <v>#REF!</v>
      </c>
      <c r="G76" s="12" t="e">
        <f>B76*#REF!</f>
        <v>#REF!</v>
      </c>
      <c r="H76" s="12" t="e">
        <f>B76*#REF!</f>
        <v>#REF!</v>
      </c>
      <c r="I76" s="12" t="e">
        <f>B76*#REF!</f>
        <v>#REF!</v>
      </c>
      <c r="J76" s="12" t="e">
        <f>B76*#REF!</f>
        <v>#REF!</v>
      </c>
      <c r="K76" s="12" t="e">
        <f>B76*#REF!</f>
        <v>#REF!</v>
      </c>
      <c r="L76" s="12" t="e">
        <f>B76*#REF!</f>
        <v>#REF!</v>
      </c>
      <c r="M76" s="12" t="e">
        <f>B76*#REF!</f>
        <v>#REF!</v>
      </c>
      <c r="N76" s="12" t="e">
        <f>B76*#REF!</f>
        <v>#REF!</v>
      </c>
      <c r="O76" s="12" t="e">
        <f>B76*#REF!</f>
        <v>#REF!</v>
      </c>
      <c r="P76" s="12" t="e">
        <f>B76*#REF!</f>
        <v>#REF!</v>
      </c>
      <c r="Q76" s="12" t="e">
        <f>B76*#REF!</f>
        <v>#REF!</v>
      </c>
      <c r="R76" s="12" t="e">
        <f>B76*#REF!</f>
        <v>#REF!</v>
      </c>
      <c r="S76" s="12" t="e">
        <f>B76*#REF!</f>
        <v>#REF!</v>
      </c>
      <c r="T76" s="12" t="e">
        <f>B76*#REF!</f>
        <v>#REF!</v>
      </c>
      <c r="U76" s="12" t="e">
        <f>B76*#REF!</f>
        <v>#REF!</v>
      </c>
      <c r="V76" s="13" t="e">
        <f>B76*#REF!</f>
        <v>#REF!</v>
      </c>
      <c r="W76" s="14" t="e">
        <f>B76*#REF!</f>
        <v>#REF!</v>
      </c>
      <c r="X76" s="15" t="s">
        <v>57</v>
      </c>
    </row>
    <row r="77" spans="1:24" x14ac:dyDescent="0.25">
      <c r="A77" s="9" t="s">
        <v>129</v>
      </c>
      <c r="B77" s="10">
        <v>1</v>
      </c>
      <c r="C77" s="11" t="e">
        <f>B77*#REF!</f>
        <v>#REF!</v>
      </c>
      <c r="D77" s="12" t="e">
        <f>B77*#REF!</f>
        <v>#REF!</v>
      </c>
      <c r="E77" s="12" t="e">
        <f>B77*#REF!</f>
        <v>#REF!</v>
      </c>
      <c r="F77" s="12" t="e">
        <f>B77*#REF!</f>
        <v>#REF!</v>
      </c>
      <c r="G77" s="12" t="e">
        <f>B77*#REF!</f>
        <v>#REF!</v>
      </c>
      <c r="H77" s="12" t="e">
        <f>B77*#REF!</f>
        <v>#REF!</v>
      </c>
      <c r="I77" s="12" t="e">
        <f>B77*#REF!</f>
        <v>#REF!</v>
      </c>
      <c r="J77" s="12" t="e">
        <f>B77*#REF!</f>
        <v>#REF!</v>
      </c>
      <c r="K77" s="12" t="e">
        <f>B77*#REF!</f>
        <v>#REF!</v>
      </c>
      <c r="L77" s="12" t="e">
        <f>B77*#REF!</f>
        <v>#REF!</v>
      </c>
      <c r="M77" s="12" t="e">
        <f>B77*#REF!</f>
        <v>#REF!</v>
      </c>
      <c r="N77" s="12" t="e">
        <f>B77*#REF!</f>
        <v>#REF!</v>
      </c>
      <c r="O77" s="12" t="e">
        <f>B77*#REF!</f>
        <v>#REF!</v>
      </c>
      <c r="P77" s="12" t="e">
        <f>B77*#REF!</f>
        <v>#REF!</v>
      </c>
      <c r="Q77" s="12" t="e">
        <f>B77*#REF!</f>
        <v>#REF!</v>
      </c>
      <c r="R77" s="12" t="e">
        <f>B77*#REF!</f>
        <v>#REF!</v>
      </c>
      <c r="S77" s="12" t="e">
        <f>B77*#REF!</f>
        <v>#REF!</v>
      </c>
      <c r="T77" s="12" t="e">
        <f>B77*#REF!</f>
        <v>#REF!</v>
      </c>
      <c r="U77" s="12" t="e">
        <f>B77*#REF!</f>
        <v>#REF!</v>
      </c>
      <c r="V77" s="13" t="e">
        <f>B77*#REF!</f>
        <v>#REF!</v>
      </c>
      <c r="W77" s="14" t="e">
        <f>B77*#REF!</f>
        <v>#REF!</v>
      </c>
      <c r="X77" s="15" t="s">
        <v>44</v>
      </c>
    </row>
    <row r="78" spans="1:24" x14ac:dyDescent="0.25">
      <c r="A78" s="9" t="s">
        <v>130</v>
      </c>
      <c r="B78" s="10">
        <v>1</v>
      </c>
      <c r="C78" s="11" t="e">
        <f>B78*#REF!</f>
        <v>#REF!</v>
      </c>
      <c r="D78" s="12" t="e">
        <f>B78*#REF!</f>
        <v>#REF!</v>
      </c>
      <c r="E78" s="12" t="e">
        <f>B78*#REF!</f>
        <v>#REF!</v>
      </c>
      <c r="F78" s="12" t="e">
        <f>B78*#REF!</f>
        <v>#REF!</v>
      </c>
      <c r="G78" s="12" t="e">
        <f>B78*#REF!</f>
        <v>#REF!</v>
      </c>
      <c r="H78" s="12" t="e">
        <f>B78*#REF!</f>
        <v>#REF!</v>
      </c>
      <c r="I78" s="12" t="e">
        <f>B78*#REF!</f>
        <v>#REF!</v>
      </c>
      <c r="J78" s="12" t="e">
        <f>B78*#REF!</f>
        <v>#REF!</v>
      </c>
      <c r="K78" s="12" t="e">
        <f>B78*#REF!</f>
        <v>#REF!</v>
      </c>
      <c r="L78" s="12" t="e">
        <f>B78*#REF!</f>
        <v>#REF!</v>
      </c>
      <c r="M78" s="12" t="e">
        <f>B78*#REF!</f>
        <v>#REF!</v>
      </c>
      <c r="N78" s="12" t="e">
        <f>B78*#REF!</f>
        <v>#REF!</v>
      </c>
      <c r="O78" s="12" t="e">
        <f>B78*#REF!</f>
        <v>#REF!</v>
      </c>
      <c r="P78" s="12" t="e">
        <f>B78*#REF!</f>
        <v>#REF!</v>
      </c>
      <c r="Q78" s="12" t="e">
        <f>B78*#REF!</f>
        <v>#REF!</v>
      </c>
      <c r="R78" s="12" t="e">
        <f>B78*#REF!</f>
        <v>#REF!</v>
      </c>
      <c r="S78" s="12" t="e">
        <f>B78*#REF!</f>
        <v>#REF!</v>
      </c>
      <c r="T78" s="12" t="e">
        <f>B78*#REF!</f>
        <v>#REF!</v>
      </c>
      <c r="U78" s="12" t="e">
        <f>B78*#REF!</f>
        <v>#REF!</v>
      </c>
      <c r="V78" s="13" t="e">
        <f>B78*#REF!</f>
        <v>#REF!</v>
      </c>
      <c r="W78" s="14" t="e">
        <f>B78*#REF!</f>
        <v>#REF!</v>
      </c>
      <c r="X78" s="15" t="s">
        <v>44</v>
      </c>
    </row>
    <row r="79" spans="1:24" x14ac:dyDescent="0.25">
      <c r="A79" s="9" t="s">
        <v>131</v>
      </c>
      <c r="B79" s="10">
        <v>1</v>
      </c>
      <c r="C79" s="11" t="e">
        <f>B79*#REF!</f>
        <v>#REF!</v>
      </c>
      <c r="D79" s="12" t="e">
        <f>B79*#REF!</f>
        <v>#REF!</v>
      </c>
      <c r="E79" s="12" t="e">
        <f>B79*#REF!</f>
        <v>#REF!</v>
      </c>
      <c r="F79" s="12" t="e">
        <f>B79*#REF!</f>
        <v>#REF!</v>
      </c>
      <c r="G79" s="12" t="e">
        <f>B79*#REF!</f>
        <v>#REF!</v>
      </c>
      <c r="H79" s="12" t="e">
        <f>B79*#REF!</f>
        <v>#REF!</v>
      </c>
      <c r="I79" s="12" t="e">
        <f>B79*#REF!</f>
        <v>#REF!</v>
      </c>
      <c r="J79" s="12" t="e">
        <f>B79*#REF!</f>
        <v>#REF!</v>
      </c>
      <c r="K79" s="12" t="e">
        <f>B79*#REF!</f>
        <v>#REF!</v>
      </c>
      <c r="L79" s="12" t="e">
        <f>B79*#REF!</f>
        <v>#REF!</v>
      </c>
      <c r="M79" s="12" t="e">
        <f>B79*#REF!</f>
        <v>#REF!</v>
      </c>
      <c r="N79" s="12" t="e">
        <f>B79*#REF!</f>
        <v>#REF!</v>
      </c>
      <c r="O79" s="12" t="e">
        <f>B79*#REF!</f>
        <v>#REF!</v>
      </c>
      <c r="P79" s="12" t="e">
        <f>B79*#REF!</f>
        <v>#REF!</v>
      </c>
      <c r="Q79" s="12" t="e">
        <f>B79*#REF!</f>
        <v>#REF!</v>
      </c>
      <c r="R79" s="12" t="e">
        <f>B79*#REF!</f>
        <v>#REF!</v>
      </c>
      <c r="S79" s="12" t="e">
        <f>B79*#REF!</f>
        <v>#REF!</v>
      </c>
      <c r="T79" s="12" t="e">
        <f>B79*#REF!</f>
        <v>#REF!</v>
      </c>
      <c r="U79" s="12" t="e">
        <f>B79*#REF!</f>
        <v>#REF!</v>
      </c>
      <c r="V79" s="13" t="e">
        <f>B79*#REF!</f>
        <v>#REF!</v>
      </c>
      <c r="W79" s="14" t="e">
        <f>B79*#REF!</f>
        <v>#REF!</v>
      </c>
      <c r="X79" s="15" t="s">
        <v>44</v>
      </c>
    </row>
    <row r="80" spans="1:24" x14ac:dyDescent="0.25">
      <c r="A80" s="9" t="s">
        <v>132</v>
      </c>
      <c r="B80" s="10">
        <v>1</v>
      </c>
      <c r="C80" s="11" t="e">
        <f>B80*#REF!</f>
        <v>#REF!</v>
      </c>
      <c r="D80" s="12" t="e">
        <f>B80*#REF!</f>
        <v>#REF!</v>
      </c>
      <c r="E80" s="12" t="e">
        <f>B80*#REF!</f>
        <v>#REF!</v>
      </c>
      <c r="F80" s="12" t="e">
        <f>B80*#REF!</f>
        <v>#REF!</v>
      </c>
      <c r="G80" s="12" t="e">
        <f>B80*#REF!</f>
        <v>#REF!</v>
      </c>
      <c r="H80" s="12" t="e">
        <f>B80*#REF!</f>
        <v>#REF!</v>
      </c>
      <c r="I80" s="12" t="e">
        <f>B80*#REF!</f>
        <v>#REF!</v>
      </c>
      <c r="J80" s="12" t="e">
        <f>B80*#REF!</f>
        <v>#REF!</v>
      </c>
      <c r="K80" s="12" t="e">
        <f>B80*#REF!</f>
        <v>#REF!</v>
      </c>
      <c r="L80" s="12" t="e">
        <f>B80*#REF!</f>
        <v>#REF!</v>
      </c>
      <c r="M80" s="12" t="e">
        <f>B80*#REF!</f>
        <v>#REF!</v>
      </c>
      <c r="N80" s="12" t="e">
        <f>B80*#REF!</f>
        <v>#REF!</v>
      </c>
      <c r="O80" s="12" t="e">
        <f>B80*#REF!</f>
        <v>#REF!</v>
      </c>
      <c r="P80" s="12" t="e">
        <f>B80*#REF!</f>
        <v>#REF!</v>
      </c>
      <c r="Q80" s="12" t="e">
        <f>B80*#REF!</f>
        <v>#REF!</v>
      </c>
      <c r="R80" s="12" t="e">
        <f>B80*#REF!</f>
        <v>#REF!</v>
      </c>
      <c r="S80" s="12" t="e">
        <f>B80*#REF!</f>
        <v>#REF!</v>
      </c>
      <c r="T80" s="12" t="e">
        <f>B80*#REF!</f>
        <v>#REF!</v>
      </c>
      <c r="U80" s="12" t="e">
        <f>B80*#REF!</f>
        <v>#REF!</v>
      </c>
      <c r="V80" s="13" t="e">
        <f>B80*#REF!</f>
        <v>#REF!</v>
      </c>
      <c r="W80" s="14" t="e">
        <f>B80*#REF!</f>
        <v>#REF!</v>
      </c>
      <c r="X80" s="15" t="s">
        <v>44</v>
      </c>
    </row>
    <row r="81" spans="1:24" x14ac:dyDescent="0.25">
      <c r="A81" s="9" t="s">
        <v>133</v>
      </c>
      <c r="B81" s="10">
        <v>1</v>
      </c>
      <c r="C81" s="11" t="e">
        <f>B81*#REF!</f>
        <v>#REF!</v>
      </c>
      <c r="D81" s="12" t="e">
        <f>B81*#REF!</f>
        <v>#REF!</v>
      </c>
      <c r="E81" s="12" t="e">
        <f>B81*#REF!</f>
        <v>#REF!</v>
      </c>
      <c r="F81" s="12" t="e">
        <f>B81*#REF!</f>
        <v>#REF!</v>
      </c>
      <c r="G81" s="12" t="e">
        <f>B81*#REF!</f>
        <v>#REF!</v>
      </c>
      <c r="H81" s="12" t="e">
        <f>B81*#REF!</f>
        <v>#REF!</v>
      </c>
      <c r="I81" s="12" t="e">
        <f>B81*#REF!</f>
        <v>#REF!</v>
      </c>
      <c r="J81" s="12" t="e">
        <f>B81*#REF!</f>
        <v>#REF!</v>
      </c>
      <c r="K81" s="12" t="e">
        <f>B81*#REF!</f>
        <v>#REF!</v>
      </c>
      <c r="L81" s="12" t="e">
        <f>B81*#REF!</f>
        <v>#REF!</v>
      </c>
      <c r="M81" s="12" t="e">
        <f>B81*#REF!</f>
        <v>#REF!</v>
      </c>
      <c r="N81" s="12" t="e">
        <f>B81*#REF!</f>
        <v>#REF!</v>
      </c>
      <c r="O81" s="12" t="e">
        <f>B81*#REF!</f>
        <v>#REF!</v>
      </c>
      <c r="P81" s="12" t="e">
        <f>B81*#REF!</f>
        <v>#REF!</v>
      </c>
      <c r="Q81" s="12" t="e">
        <f>B81*#REF!</f>
        <v>#REF!</v>
      </c>
      <c r="R81" s="12" t="e">
        <f>B81*#REF!</f>
        <v>#REF!</v>
      </c>
      <c r="S81" s="12" t="e">
        <f>B81*#REF!</f>
        <v>#REF!</v>
      </c>
      <c r="T81" s="12" t="e">
        <f>B81*#REF!</f>
        <v>#REF!</v>
      </c>
      <c r="U81" s="12" t="e">
        <f>B81*#REF!</f>
        <v>#REF!</v>
      </c>
      <c r="V81" s="13" t="e">
        <f>B81*#REF!</f>
        <v>#REF!</v>
      </c>
      <c r="W81" s="14" t="e">
        <f>B81*#REF!</f>
        <v>#REF!</v>
      </c>
      <c r="X81" s="15" t="s">
        <v>44</v>
      </c>
    </row>
    <row r="82" spans="1:24" x14ac:dyDescent="0.25">
      <c r="A82" s="9" t="s">
        <v>134</v>
      </c>
      <c r="B82" s="10">
        <v>1</v>
      </c>
      <c r="C82" s="11" t="e">
        <f>B82*#REF!</f>
        <v>#REF!</v>
      </c>
      <c r="D82" s="12" t="e">
        <f>B82*#REF!</f>
        <v>#REF!</v>
      </c>
      <c r="E82" s="12" t="e">
        <f>B82*#REF!</f>
        <v>#REF!</v>
      </c>
      <c r="F82" s="12" t="e">
        <f>B82*#REF!</f>
        <v>#REF!</v>
      </c>
      <c r="G82" s="12" t="e">
        <f>B82*#REF!</f>
        <v>#REF!</v>
      </c>
      <c r="H82" s="12" t="e">
        <f>B82*#REF!</f>
        <v>#REF!</v>
      </c>
      <c r="I82" s="12" t="e">
        <f>B82*#REF!</f>
        <v>#REF!</v>
      </c>
      <c r="J82" s="12" t="e">
        <f>B82*#REF!</f>
        <v>#REF!</v>
      </c>
      <c r="K82" s="12" t="e">
        <f>B82*#REF!</f>
        <v>#REF!</v>
      </c>
      <c r="L82" s="12" t="e">
        <f>B82*#REF!</f>
        <v>#REF!</v>
      </c>
      <c r="M82" s="12" t="e">
        <f>B82*#REF!</f>
        <v>#REF!</v>
      </c>
      <c r="N82" s="12" t="e">
        <f>B82*#REF!</f>
        <v>#REF!</v>
      </c>
      <c r="O82" s="12" t="e">
        <f>B82*#REF!</f>
        <v>#REF!</v>
      </c>
      <c r="P82" s="12" t="e">
        <f>B82*#REF!</f>
        <v>#REF!</v>
      </c>
      <c r="Q82" s="12" t="e">
        <f>B82*#REF!</f>
        <v>#REF!</v>
      </c>
      <c r="R82" s="12" t="e">
        <f>B82*#REF!</f>
        <v>#REF!</v>
      </c>
      <c r="S82" s="12" t="e">
        <f>B82*#REF!</f>
        <v>#REF!</v>
      </c>
      <c r="T82" s="12" t="e">
        <f>B82*#REF!</f>
        <v>#REF!</v>
      </c>
      <c r="U82" s="12" t="e">
        <f>B82*#REF!</f>
        <v>#REF!</v>
      </c>
      <c r="V82" s="13" t="e">
        <f>B82*#REF!</f>
        <v>#REF!</v>
      </c>
      <c r="W82" s="14" t="e">
        <f>B82*#REF!</f>
        <v>#REF!</v>
      </c>
      <c r="X82" s="15" t="s">
        <v>59</v>
      </c>
    </row>
    <row r="83" spans="1:24" x14ac:dyDescent="0.25">
      <c r="A83" s="9" t="s">
        <v>135</v>
      </c>
      <c r="B83" s="10">
        <v>1</v>
      </c>
      <c r="C83" s="11" t="e">
        <f>B83*#REF!</f>
        <v>#REF!</v>
      </c>
      <c r="D83" s="12" t="e">
        <f>B83*#REF!</f>
        <v>#REF!</v>
      </c>
      <c r="E83" s="12" t="e">
        <f>B83*#REF!</f>
        <v>#REF!</v>
      </c>
      <c r="F83" s="12" t="e">
        <f>B83*#REF!</f>
        <v>#REF!</v>
      </c>
      <c r="G83" s="12" t="e">
        <f>B83*#REF!</f>
        <v>#REF!</v>
      </c>
      <c r="H83" s="12" t="e">
        <f>B83*#REF!</f>
        <v>#REF!</v>
      </c>
      <c r="I83" s="12" t="e">
        <f>B83*#REF!</f>
        <v>#REF!</v>
      </c>
      <c r="J83" s="12" t="e">
        <f>B83*#REF!</f>
        <v>#REF!</v>
      </c>
      <c r="K83" s="12" t="e">
        <f>B83*#REF!</f>
        <v>#REF!</v>
      </c>
      <c r="L83" s="12" t="e">
        <f>B83*#REF!</f>
        <v>#REF!</v>
      </c>
      <c r="M83" s="12" t="e">
        <f>B83*#REF!</f>
        <v>#REF!</v>
      </c>
      <c r="N83" s="12" t="e">
        <f>B83*#REF!</f>
        <v>#REF!</v>
      </c>
      <c r="O83" s="12" t="e">
        <f>B83*#REF!</f>
        <v>#REF!</v>
      </c>
      <c r="P83" s="12" t="e">
        <f>B83*#REF!</f>
        <v>#REF!</v>
      </c>
      <c r="Q83" s="12" t="e">
        <f>B83*#REF!</f>
        <v>#REF!</v>
      </c>
      <c r="R83" s="12" t="e">
        <f>B83*#REF!</f>
        <v>#REF!</v>
      </c>
      <c r="S83" s="12" t="e">
        <f>B83*#REF!</f>
        <v>#REF!</v>
      </c>
      <c r="T83" s="12" t="e">
        <f>B83*#REF!</f>
        <v>#REF!</v>
      </c>
      <c r="U83" s="12" t="e">
        <f>B83*#REF!</f>
        <v>#REF!</v>
      </c>
      <c r="V83" s="13" t="e">
        <f>B83*#REF!</f>
        <v>#REF!</v>
      </c>
      <c r="W83" s="14" t="e">
        <f>B83*#REF!</f>
        <v>#REF!</v>
      </c>
      <c r="X83" s="15" t="s">
        <v>44</v>
      </c>
    </row>
    <row r="84" spans="1:24" x14ac:dyDescent="0.25">
      <c r="A84" s="9" t="s">
        <v>136</v>
      </c>
      <c r="B84" s="10">
        <v>1</v>
      </c>
      <c r="C84" s="11" t="e">
        <f>B84*#REF!</f>
        <v>#REF!</v>
      </c>
      <c r="D84" s="12" t="e">
        <f>B84*#REF!</f>
        <v>#REF!</v>
      </c>
      <c r="E84" s="12" t="e">
        <f>B84*#REF!</f>
        <v>#REF!</v>
      </c>
      <c r="F84" s="12" t="e">
        <f>B84*#REF!</f>
        <v>#REF!</v>
      </c>
      <c r="G84" s="12" t="e">
        <f>B84*#REF!</f>
        <v>#REF!</v>
      </c>
      <c r="H84" s="12" t="e">
        <f>B84*#REF!</f>
        <v>#REF!</v>
      </c>
      <c r="I84" s="12" t="e">
        <f>B84*#REF!</f>
        <v>#REF!</v>
      </c>
      <c r="J84" s="12" t="e">
        <f>B84*#REF!</f>
        <v>#REF!</v>
      </c>
      <c r="K84" s="12" t="e">
        <f>B84*#REF!</f>
        <v>#REF!</v>
      </c>
      <c r="L84" s="12" t="e">
        <f>B84*#REF!</f>
        <v>#REF!</v>
      </c>
      <c r="M84" s="12" t="e">
        <f>B84*#REF!</f>
        <v>#REF!</v>
      </c>
      <c r="N84" s="12" t="e">
        <f>B84*#REF!</f>
        <v>#REF!</v>
      </c>
      <c r="O84" s="12" t="e">
        <f>B84*#REF!</f>
        <v>#REF!</v>
      </c>
      <c r="P84" s="12" t="e">
        <f>B84*#REF!</f>
        <v>#REF!</v>
      </c>
      <c r="Q84" s="12" t="e">
        <f>B84*#REF!</f>
        <v>#REF!</v>
      </c>
      <c r="R84" s="12" t="e">
        <f>B84*#REF!</f>
        <v>#REF!</v>
      </c>
      <c r="S84" s="12" t="e">
        <f>B84*#REF!</f>
        <v>#REF!</v>
      </c>
      <c r="T84" s="12" t="e">
        <f>B84*#REF!</f>
        <v>#REF!</v>
      </c>
      <c r="U84" s="12" t="e">
        <f>B84*#REF!</f>
        <v>#REF!</v>
      </c>
      <c r="V84" s="13" t="e">
        <f>B84*#REF!</f>
        <v>#REF!</v>
      </c>
      <c r="W84" s="14" t="e">
        <f>B84*#REF!</f>
        <v>#REF!</v>
      </c>
      <c r="X84" s="15" t="s">
        <v>59</v>
      </c>
    </row>
    <row r="85" spans="1:24" x14ac:dyDescent="0.25">
      <c r="A85" s="9" t="s">
        <v>137</v>
      </c>
      <c r="B85" s="10">
        <v>1</v>
      </c>
      <c r="C85" s="11" t="e">
        <f>B85*#REF!</f>
        <v>#REF!</v>
      </c>
      <c r="D85" s="12" t="e">
        <f>B85*#REF!</f>
        <v>#REF!</v>
      </c>
      <c r="E85" s="12" t="e">
        <f>B85*#REF!</f>
        <v>#REF!</v>
      </c>
      <c r="F85" s="12" t="e">
        <f>B85*#REF!</f>
        <v>#REF!</v>
      </c>
      <c r="G85" s="12" t="e">
        <f>B85*#REF!</f>
        <v>#REF!</v>
      </c>
      <c r="H85" s="12" t="e">
        <f>B85*#REF!</f>
        <v>#REF!</v>
      </c>
      <c r="I85" s="12" t="e">
        <f>B85*#REF!</f>
        <v>#REF!</v>
      </c>
      <c r="J85" s="12" t="e">
        <f>B85*#REF!</f>
        <v>#REF!</v>
      </c>
      <c r="K85" s="12" t="e">
        <f>B85*#REF!</f>
        <v>#REF!</v>
      </c>
      <c r="L85" s="12" t="e">
        <f>B85*#REF!</f>
        <v>#REF!</v>
      </c>
      <c r="M85" s="12" t="e">
        <f>B85*#REF!</f>
        <v>#REF!</v>
      </c>
      <c r="N85" s="12" t="e">
        <f>B85*#REF!</f>
        <v>#REF!</v>
      </c>
      <c r="O85" s="12" t="e">
        <f>B85*#REF!</f>
        <v>#REF!</v>
      </c>
      <c r="P85" s="12" t="e">
        <f>B85*#REF!</f>
        <v>#REF!</v>
      </c>
      <c r="Q85" s="12" t="e">
        <f>B85*#REF!</f>
        <v>#REF!</v>
      </c>
      <c r="R85" s="12" t="e">
        <f>B85*#REF!</f>
        <v>#REF!</v>
      </c>
      <c r="S85" s="12" t="e">
        <f>B85*#REF!</f>
        <v>#REF!</v>
      </c>
      <c r="T85" s="12" t="e">
        <f>B85*#REF!</f>
        <v>#REF!</v>
      </c>
      <c r="U85" s="12" t="e">
        <f>B85*#REF!</f>
        <v>#REF!</v>
      </c>
      <c r="V85" s="13" t="e">
        <f>B85*#REF!</f>
        <v>#REF!</v>
      </c>
      <c r="W85" s="14" t="e">
        <f>B85*#REF!</f>
        <v>#REF!</v>
      </c>
      <c r="X85" s="15" t="s">
        <v>59</v>
      </c>
    </row>
    <row r="86" spans="1:24" ht="16.5" thickBot="1" x14ac:dyDescent="0.3">
      <c r="A86" s="17" t="s">
        <v>138</v>
      </c>
      <c r="B86" s="18">
        <v>1</v>
      </c>
      <c r="C86" s="19" t="e">
        <f>B86*#REF!</f>
        <v>#REF!</v>
      </c>
      <c r="D86" s="20" t="e">
        <f>B86*#REF!</f>
        <v>#REF!</v>
      </c>
      <c r="E86" s="20" t="e">
        <f>B86*#REF!</f>
        <v>#REF!</v>
      </c>
      <c r="F86" s="20" t="e">
        <f>B86*#REF!</f>
        <v>#REF!</v>
      </c>
      <c r="G86" s="20" t="e">
        <f>B86*#REF!</f>
        <v>#REF!</v>
      </c>
      <c r="H86" s="20" t="e">
        <f>B86*#REF!</f>
        <v>#REF!</v>
      </c>
      <c r="I86" s="20" t="e">
        <f>B86*#REF!</f>
        <v>#REF!</v>
      </c>
      <c r="J86" s="20" t="e">
        <f>B86*#REF!</f>
        <v>#REF!</v>
      </c>
      <c r="K86" s="20" t="e">
        <f>B86*#REF!</f>
        <v>#REF!</v>
      </c>
      <c r="L86" s="20" t="e">
        <f>B86*#REF!</f>
        <v>#REF!</v>
      </c>
      <c r="M86" s="20" t="e">
        <f>B86*#REF!</f>
        <v>#REF!</v>
      </c>
      <c r="N86" s="20" t="e">
        <f>B86*#REF!</f>
        <v>#REF!</v>
      </c>
      <c r="O86" s="20" t="e">
        <f>B86*#REF!</f>
        <v>#REF!</v>
      </c>
      <c r="P86" s="20" t="e">
        <f>B86*#REF!</f>
        <v>#REF!</v>
      </c>
      <c r="Q86" s="20" t="e">
        <f>B86*#REF!</f>
        <v>#REF!</v>
      </c>
      <c r="R86" s="20" t="e">
        <f>B86*#REF!</f>
        <v>#REF!</v>
      </c>
      <c r="S86" s="20" t="e">
        <f>B86*#REF!</f>
        <v>#REF!</v>
      </c>
      <c r="T86" s="20" t="e">
        <f>B86*#REF!</f>
        <v>#REF!</v>
      </c>
      <c r="U86" s="20" t="e">
        <f>B86*#REF!</f>
        <v>#REF!</v>
      </c>
      <c r="V86" s="21" t="e">
        <f>B86*#REF!</f>
        <v>#REF!</v>
      </c>
      <c r="W86" s="22" t="e">
        <f>B86*#REF!</f>
        <v>#REF!</v>
      </c>
      <c r="X86" s="23" t="s">
        <v>44</v>
      </c>
    </row>
    <row r="87" spans="1:24" ht="16.5" thickBot="1" x14ac:dyDescent="0.3">
      <c r="A87" s="24"/>
      <c r="B87" s="25"/>
      <c r="C87" s="12"/>
      <c r="D87" s="12"/>
      <c r="E87" s="12"/>
      <c r="F87" s="12"/>
      <c r="G87" s="12"/>
      <c r="H87" s="12"/>
      <c r="I87" s="12"/>
      <c r="J87" s="12"/>
      <c r="K87" s="12"/>
      <c r="L87" s="12"/>
      <c r="M87" s="12"/>
      <c r="N87" s="12"/>
      <c r="O87" s="12"/>
      <c r="P87" s="12"/>
      <c r="Q87" s="12"/>
      <c r="R87" s="12"/>
      <c r="S87" s="12"/>
      <c r="T87" s="12"/>
      <c r="U87" s="12"/>
      <c r="V87" s="12"/>
    </row>
    <row r="88" spans="1:24" s="33" customFormat="1" ht="16.5" thickBot="1" x14ac:dyDescent="0.3">
      <c r="A88" s="28" t="s">
        <v>139</v>
      </c>
      <c r="B88" s="29"/>
      <c r="C88" s="30" t="e">
        <f t="shared" ref="C88:I88" si="0">SUM(C2:C86)</f>
        <v>#REF!</v>
      </c>
      <c r="D88" s="30" t="e">
        <f t="shared" si="0"/>
        <v>#REF!</v>
      </c>
      <c r="E88" s="30" t="e">
        <f t="shared" si="0"/>
        <v>#REF!</v>
      </c>
      <c r="F88" s="30" t="e">
        <f t="shared" si="0"/>
        <v>#REF!</v>
      </c>
      <c r="G88" s="30" t="e">
        <f t="shared" si="0"/>
        <v>#REF!</v>
      </c>
      <c r="H88" s="30" t="e">
        <f t="shared" si="0"/>
        <v>#REF!</v>
      </c>
      <c r="I88" s="30" t="e">
        <f t="shared" si="0"/>
        <v>#REF!</v>
      </c>
      <c r="J88" s="30" t="e">
        <f t="shared" ref="J88:W88" si="1">SUM(J2:J86)</f>
        <v>#REF!</v>
      </c>
      <c r="K88" s="30" t="e">
        <f t="shared" si="1"/>
        <v>#REF!</v>
      </c>
      <c r="L88" s="30" t="e">
        <f t="shared" si="1"/>
        <v>#REF!</v>
      </c>
      <c r="M88" s="30" t="e">
        <f t="shared" si="1"/>
        <v>#REF!</v>
      </c>
      <c r="N88" s="30" t="e">
        <f t="shared" si="1"/>
        <v>#REF!</v>
      </c>
      <c r="O88" s="30" t="e">
        <f t="shared" si="1"/>
        <v>#REF!</v>
      </c>
      <c r="P88" s="30" t="e">
        <f t="shared" si="1"/>
        <v>#REF!</v>
      </c>
      <c r="Q88" s="30" t="e">
        <f t="shared" si="1"/>
        <v>#REF!</v>
      </c>
      <c r="R88" s="30" t="e">
        <f t="shared" si="1"/>
        <v>#REF!</v>
      </c>
      <c r="S88" s="30" t="e">
        <f t="shared" si="1"/>
        <v>#REF!</v>
      </c>
      <c r="T88" s="30" t="e">
        <f t="shared" si="1"/>
        <v>#REF!</v>
      </c>
      <c r="U88" s="30" t="e">
        <f t="shared" si="1"/>
        <v>#REF!</v>
      </c>
      <c r="V88" s="30" t="e">
        <f t="shared" si="1"/>
        <v>#REF!</v>
      </c>
      <c r="W88" s="31" t="e">
        <f t="shared" si="1"/>
        <v>#REF!</v>
      </c>
      <c r="X88" s="32"/>
    </row>
    <row r="89" spans="1:24" x14ac:dyDescent="0.25">
      <c r="A89" s="34" t="s">
        <v>140</v>
      </c>
      <c r="B89" s="25"/>
      <c r="C89" s="35">
        <v>2049</v>
      </c>
      <c r="D89" s="35">
        <v>61</v>
      </c>
      <c r="E89" s="36">
        <v>63</v>
      </c>
      <c r="F89" s="36">
        <v>282</v>
      </c>
      <c r="G89" s="35">
        <v>700</v>
      </c>
      <c r="H89" s="35">
        <v>75</v>
      </c>
      <c r="I89" s="35">
        <v>15</v>
      </c>
      <c r="J89" s="35">
        <v>1</v>
      </c>
      <c r="K89" s="35">
        <v>15</v>
      </c>
      <c r="L89" s="35">
        <v>90</v>
      </c>
      <c r="M89" s="35">
        <v>1</v>
      </c>
      <c r="N89" s="35">
        <v>2</v>
      </c>
      <c r="O89" s="35">
        <v>400</v>
      </c>
      <c r="P89" s="35">
        <v>14</v>
      </c>
      <c r="Q89" s="37">
        <v>1000</v>
      </c>
      <c r="R89" s="35">
        <v>18</v>
      </c>
      <c r="S89" s="35">
        <v>310</v>
      </c>
      <c r="T89" s="35">
        <v>4700</v>
      </c>
      <c r="U89" s="35">
        <v>1500</v>
      </c>
      <c r="V89" s="35">
        <v>8</v>
      </c>
    </row>
    <row r="90" spans="1:24" x14ac:dyDescent="0.25">
      <c r="A90" s="38" t="s">
        <v>141</v>
      </c>
      <c r="B90" s="25"/>
      <c r="C90" s="39"/>
      <c r="D90" s="39"/>
      <c r="E90" s="36" t="s">
        <v>142</v>
      </c>
      <c r="F90" s="40" t="s">
        <v>143</v>
      </c>
      <c r="G90" s="39"/>
      <c r="H90" s="39"/>
      <c r="I90" s="39"/>
      <c r="J90" s="39"/>
      <c r="K90" s="39"/>
      <c r="L90" s="39"/>
      <c r="M90" s="39"/>
      <c r="N90" s="39"/>
      <c r="O90" s="39"/>
      <c r="P90" s="39"/>
      <c r="Q90" s="39"/>
      <c r="R90" s="39"/>
      <c r="S90" s="39"/>
      <c r="T90" s="39"/>
      <c r="U90" s="39"/>
      <c r="V90" s="39"/>
    </row>
    <row r="91" spans="1:24" x14ac:dyDescent="0.25">
      <c r="A91" s="34" t="s">
        <v>144</v>
      </c>
      <c r="B91" s="25"/>
      <c r="C91" s="41" t="s">
        <v>145</v>
      </c>
      <c r="D91" s="41" t="s">
        <v>145</v>
      </c>
      <c r="E91" s="41" t="s">
        <v>145</v>
      </c>
      <c r="F91" s="41" t="s">
        <v>145</v>
      </c>
      <c r="G91" s="37">
        <v>3000</v>
      </c>
      <c r="H91" s="37">
        <v>2000</v>
      </c>
      <c r="I91" s="35">
        <v>100</v>
      </c>
      <c r="J91" s="35">
        <v>100</v>
      </c>
      <c r="K91" s="37">
        <v>1000</v>
      </c>
      <c r="L91" s="41" t="s">
        <v>145</v>
      </c>
      <c r="M91" s="41" t="s">
        <v>145</v>
      </c>
      <c r="N91" s="41" t="s">
        <v>145</v>
      </c>
      <c r="O91" s="37">
        <v>1000</v>
      </c>
      <c r="P91" s="35">
        <v>35</v>
      </c>
      <c r="Q91" s="37">
        <v>2500</v>
      </c>
      <c r="R91" s="35">
        <v>45</v>
      </c>
      <c r="S91" s="41" t="s">
        <v>145</v>
      </c>
      <c r="T91" s="41" t="s">
        <v>145</v>
      </c>
      <c r="U91" s="37">
        <v>2300</v>
      </c>
      <c r="V91" s="35">
        <v>40</v>
      </c>
    </row>
    <row r="92" spans="1:24" ht="16.5" thickBot="1" x14ac:dyDescent="0.3">
      <c r="A92" s="34"/>
      <c r="B92" s="25"/>
      <c r="C92" s="39"/>
      <c r="D92" s="39"/>
      <c r="E92" s="39"/>
      <c r="F92" s="39"/>
      <c r="G92" s="39"/>
      <c r="H92" s="39"/>
      <c r="I92" s="39"/>
      <c r="J92" s="39"/>
      <c r="K92" s="39"/>
      <c r="L92" s="39"/>
      <c r="M92" s="39"/>
      <c r="N92" s="39"/>
      <c r="O92" s="39"/>
      <c r="P92" s="39"/>
      <c r="Q92" s="39"/>
      <c r="R92" s="39"/>
      <c r="S92" s="39"/>
      <c r="T92" s="39"/>
      <c r="U92" s="39"/>
      <c r="V92" s="39"/>
    </row>
    <row r="93" spans="1:24" s="47" customFormat="1" ht="16.5" thickBot="1" x14ac:dyDescent="0.3">
      <c r="A93" s="42" t="s">
        <v>146</v>
      </c>
      <c r="B93" s="43"/>
      <c r="C93" s="44" t="e">
        <f>C88/C89</f>
        <v>#REF!</v>
      </c>
      <c r="D93" s="44" t="e">
        <f>D88/D89</f>
        <v>#REF!</v>
      </c>
      <c r="E93" s="44" t="e">
        <f t="shared" ref="E93:V93" si="2">E88/E89</f>
        <v>#REF!</v>
      </c>
      <c r="F93" s="44" t="e">
        <f t="shared" si="2"/>
        <v>#REF!</v>
      </c>
      <c r="G93" s="44" t="e">
        <f t="shared" si="2"/>
        <v>#REF!</v>
      </c>
      <c r="H93" s="44" t="e">
        <f t="shared" si="2"/>
        <v>#REF!</v>
      </c>
      <c r="I93" s="44" t="e">
        <f t="shared" si="2"/>
        <v>#REF!</v>
      </c>
      <c r="J93" s="44" t="e">
        <f t="shared" si="2"/>
        <v>#REF!</v>
      </c>
      <c r="K93" s="44" t="e">
        <f t="shared" si="2"/>
        <v>#REF!</v>
      </c>
      <c r="L93" s="44" t="e">
        <f t="shared" si="2"/>
        <v>#REF!</v>
      </c>
      <c r="M93" s="44" t="e">
        <f t="shared" si="2"/>
        <v>#REF!</v>
      </c>
      <c r="N93" s="44" t="e">
        <f t="shared" si="2"/>
        <v>#REF!</v>
      </c>
      <c r="O93" s="44" t="e">
        <f t="shared" si="2"/>
        <v>#REF!</v>
      </c>
      <c r="P93" s="44" t="e">
        <f t="shared" si="2"/>
        <v>#REF!</v>
      </c>
      <c r="Q93" s="44" t="e">
        <f t="shared" si="2"/>
        <v>#REF!</v>
      </c>
      <c r="R93" s="44" t="e">
        <f t="shared" si="2"/>
        <v>#REF!</v>
      </c>
      <c r="S93" s="44" t="e">
        <f t="shared" si="2"/>
        <v>#REF!</v>
      </c>
      <c r="T93" s="44" t="e">
        <f t="shared" si="2"/>
        <v>#REF!</v>
      </c>
      <c r="U93" s="44" t="e">
        <f t="shared" si="2"/>
        <v>#REF!</v>
      </c>
      <c r="V93" s="44" t="e">
        <f t="shared" si="2"/>
        <v>#REF!</v>
      </c>
      <c r="W93" s="45"/>
      <c r="X93" s="46"/>
    </row>
    <row r="94" spans="1:24" x14ac:dyDescent="0.25">
      <c r="A94" s="38"/>
      <c r="B94" s="25"/>
      <c r="C94" s="39"/>
      <c r="D94" s="39"/>
      <c r="E94" s="39"/>
      <c r="F94" s="39"/>
      <c r="G94" s="39"/>
      <c r="H94" s="39"/>
      <c r="I94" s="39"/>
      <c r="J94" s="39"/>
      <c r="K94" s="39"/>
      <c r="L94" s="39"/>
      <c r="M94" s="39"/>
      <c r="N94" s="39"/>
      <c r="O94" s="39"/>
      <c r="P94" s="39"/>
      <c r="Q94" s="39"/>
      <c r="R94" s="39"/>
      <c r="S94" s="39"/>
      <c r="T94" s="39"/>
      <c r="U94" s="39"/>
      <c r="V94" s="39"/>
    </row>
    <row r="95" spans="1:24" s="52" customFormat="1" x14ac:dyDescent="0.25">
      <c r="A95" s="48" t="s">
        <v>147</v>
      </c>
      <c r="B95" s="49"/>
      <c r="C95" s="50" t="s">
        <v>145</v>
      </c>
      <c r="D95" s="50" t="s">
        <v>145</v>
      </c>
      <c r="E95" s="50" t="s">
        <v>145</v>
      </c>
      <c r="F95" s="50" t="s">
        <v>145</v>
      </c>
      <c r="G95" s="51">
        <f>G91/G89</f>
        <v>4.2857142857142856</v>
      </c>
      <c r="H95" s="51">
        <f t="shared" ref="H95:K95" si="3">H91/H89</f>
        <v>26.666666666666668</v>
      </c>
      <c r="I95" s="51">
        <f t="shared" si="3"/>
        <v>6.666666666666667</v>
      </c>
      <c r="J95" s="51">
        <f t="shared" si="3"/>
        <v>100</v>
      </c>
      <c r="K95" s="51">
        <f t="shared" si="3"/>
        <v>66.666666666666671</v>
      </c>
      <c r="L95" s="50" t="s">
        <v>145</v>
      </c>
      <c r="M95" s="50" t="s">
        <v>145</v>
      </c>
      <c r="N95" s="50" t="s">
        <v>145</v>
      </c>
      <c r="O95" s="51">
        <f t="shared" ref="O95:V95" si="4">O91/O89</f>
        <v>2.5</v>
      </c>
      <c r="P95" s="51">
        <f t="shared" si="4"/>
        <v>2.5</v>
      </c>
      <c r="Q95" s="51">
        <f t="shared" si="4"/>
        <v>2.5</v>
      </c>
      <c r="R95" s="51">
        <f t="shared" si="4"/>
        <v>2.5</v>
      </c>
      <c r="S95" s="50" t="s">
        <v>145</v>
      </c>
      <c r="T95" s="50" t="s">
        <v>145</v>
      </c>
      <c r="U95" s="51">
        <f>U91/U89</f>
        <v>1.5333333333333334</v>
      </c>
      <c r="V95" s="51">
        <f t="shared" si="4"/>
        <v>5</v>
      </c>
      <c r="X95" s="53"/>
    </row>
    <row r="98" spans="1:1" x14ac:dyDescent="0.25">
      <c r="A98" s="319" t="s">
        <v>148</v>
      </c>
    </row>
    <row r="99" spans="1:1" x14ac:dyDescent="0.25">
      <c r="A99" s="319"/>
    </row>
    <row r="100" spans="1:1" x14ac:dyDescent="0.25">
      <c r="A100" s="319"/>
    </row>
    <row r="101" spans="1:1" x14ac:dyDescent="0.25">
      <c r="A101" s="319"/>
    </row>
    <row r="103" spans="1:1" x14ac:dyDescent="0.25">
      <c r="A103" s="16" t="s">
        <v>441</v>
      </c>
    </row>
    <row r="104" spans="1:1" x14ac:dyDescent="0.25">
      <c r="A104" s="16" t="s">
        <v>442</v>
      </c>
    </row>
  </sheetData>
  <mergeCells count="1">
    <mergeCell ref="A98:A101"/>
  </mergeCells>
  <pageMargins left="0.7" right="0.7" top="0.75" bottom="0.75" header="0.3" footer="0.3"/>
  <pageSetup orientation="portrait" horizontalDpi="0" verticalDpi="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A17"/>
  <sheetViews>
    <sheetView tabSelected="1" zoomScale="90" zoomScaleNormal="90" workbookViewId="0">
      <selection activeCell="A2" sqref="A2"/>
    </sheetView>
  </sheetViews>
  <sheetFormatPr defaultColWidth="86.875" defaultRowHeight="15.75" x14ac:dyDescent="0.25"/>
  <cols>
    <col min="1" max="1" width="98.625" customWidth="1"/>
  </cols>
  <sheetData>
    <row r="1" spans="1:1" x14ac:dyDescent="0.25">
      <c r="A1" s="137" t="s">
        <v>483</v>
      </c>
    </row>
    <row r="2" spans="1:1" x14ac:dyDescent="0.25">
      <c r="A2" s="148" t="s">
        <v>773</v>
      </c>
    </row>
    <row r="3" spans="1:1" x14ac:dyDescent="0.25">
      <c r="A3" s="148"/>
    </row>
    <row r="4" spans="1:1" x14ac:dyDescent="0.25">
      <c r="A4" s="137" t="s">
        <v>770</v>
      </c>
    </row>
    <row r="6" spans="1:1" ht="63" x14ac:dyDescent="0.25">
      <c r="A6" s="138" t="s">
        <v>771</v>
      </c>
    </row>
    <row r="7" spans="1:1" ht="47.25" x14ac:dyDescent="0.25">
      <c r="A7" s="138" t="s">
        <v>756</v>
      </c>
    </row>
    <row r="8" spans="1:1" ht="47.25" x14ac:dyDescent="0.25">
      <c r="A8" s="138" t="s">
        <v>484</v>
      </c>
    </row>
    <row r="9" spans="1:1" x14ac:dyDescent="0.25">
      <c r="A9" s="138" t="s">
        <v>491</v>
      </c>
    </row>
    <row r="10" spans="1:1" x14ac:dyDescent="0.25">
      <c r="A10" s="138" t="s">
        <v>494</v>
      </c>
    </row>
    <row r="11" spans="1:1" x14ac:dyDescent="0.25">
      <c r="A11" s="138" t="s">
        <v>493</v>
      </c>
    </row>
    <row r="12" spans="1:1" x14ac:dyDescent="0.25">
      <c r="A12" s="140" t="s">
        <v>492</v>
      </c>
    </row>
    <row r="15" spans="1:1" ht="31.5" x14ac:dyDescent="0.25">
      <c r="A15" s="144" t="s">
        <v>504</v>
      </c>
    </row>
    <row r="16" spans="1:1" ht="117" customHeight="1" x14ac:dyDescent="0.25">
      <c r="A16" s="138" t="s">
        <v>772</v>
      </c>
    </row>
    <row r="17" spans="1:1" ht="330.95" customHeight="1" x14ac:dyDescent="0.25">
      <c r="A17" s="138" t="s">
        <v>764</v>
      </c>
    </row>
  </sheetData>
  <sheetProtection sheet="1" objects="1" scenarios="1"/>
  <hyperlinks>
    <hyperlink ref="A12" r:id="rId1" xr:uid="{00000000-0004-0000-0100-000000000000}"/>
  </hyperlinks>
  <pageMargins left="0.7" right="0.7" top="0.75" bottom="0.75" header="0.3" footer="0.3"/>
  <pageSetup orientation="portrait" horizontalDpi="0" verticalDpi="0"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499984740745262"/>
  </sheetPr>
  <dimension ref="A1:X102"/>
  <sheetViews>
    <sheetView topLeftCell="A46" zoomScale="60" zoomScaleNormal="60" workbookViewId="0">
      <pane xSplit="1" topLeftCell="B1" activePane="topRight" state="frozen"/>
      <selection activeCell="A103" sqref="A103:A104"/>
      <selection pane="topRight" activeCell="A103" sqref="A103:A104"/>
    </sheetView>
  </sheetViews>
  <sheetFormatPr defaultColWidth="10.875" defaultRowHeight="15.75" x14ac:dyDescent="0.25"/>
  <cols>
    <col min="1" max="1" width="67" style="16" customWidth="1"/>
    <col min="2" max="2" width="13" style="54" customWidth="1"/>
    <col min="3" max="5" width="10.875" style="16"/>
    <col min="6" max="6" width="12.375" style="16" customWidth="1"/>
    <col min="7" max="22" width="10.875" style="16"/>
    <col min="23" max="23" width="12" style="26" customWidth="1"/>
    <col min="24" max="24" width="14" style="27" customWidth="1"/>
    <col min="25" max="16384" width="10.875" style="16"/>
  </cols>
  <sheetData>
    <row r="1" spans="1:24" s="8" customFormat="1" ht="36.950000000000003" customHeight="1" thickBot="1" x14ac:dyDescent="0.3">
      <c r="A1" s="55" t="s">
        <v>0</v>
      </c>
      <c r="B1" s="2" t="s">
        <v>1</v>
      </c>
      <c r="C1" s="4" t="s">
        <v>2</v>
      </c>
      <c r="D1" s="4" t="s">
        <v>3</v>
      </c>
      <c r="E1" s="4" t="s">
        <v>4</v>
      </c>
      <c r="F1" s="4" t="s">
        <v>5</v>
      </c>
      <c r="G1" s="4" t="s">
        <v>6</v>
      </c>
      <c r="H1" s="4" t="s">
        <v>7</v>
      </c>
      <c r="I1" s="58" t="s">
        <v>8</v>
      </c>
      <c r="J1" s="4" t="s">
        <v>9</v>
      </c>
      <c r="K1" s="4" t="s">
        <v>10</v>
      </c>
      <c r="L1" s="4" t="s">
        <v>11</v>
      </c>
      <c r="M1" s="4" t="s">
        <v>12</v>
      </c>
      <c r="N1" s="4" t="s">
        <v>13</v>
      </c>
      <c r="O1" s="4" t="s">
        <v>14</v>
      </c>
      <c r="P1" s="4" t="s">
        <v>15</v>
      </c>
      <c r="Q1" s="4" t="s">
        <v>16</v>
      </c>
      <c r="R1" s="4" t="s">
        <v>17</v>
      </c>
      <c r="S1" s="4" t="s">
        <v>18</v>
      </c>
      <c r="T1" s="4" t="s">
        <v>19</v>
      </c>
      <c r="U1" s="4" t="s">
        <v>20</v>
      </c>
      <c r="V1" s="4" t="s">
        <v>21</v>
      </c>
      <c r="W1" s="59" t="s">
        <v>22</v>
      </c>
      <c r="X1" s="7" t="s">
        <v>23</v>
      </c>
    </row>
    <row r="2" spans="1:24" x14ac:dyDescent="0.25">
      <c r="A2" s="56" t="s">
        <v>24</v>
      </c>
      <c r="B2" s="10">
        <v>1</v>
      </c>
      <c r="C2" s="12" t="e">
        <f>B2*#REF!</f>
        <v>#REF!</v>
      </c>
      <c r="D2" s="12" t="e">
        <f>B2*#REF!</f>
        <v>#REF!</v>
      </c>
      <c r="E2" s="12" t="e">
        <f>B2*#REF!</f>
        <v>#REF!</v>
      </c>
      <c r="F2" s="12" t="e">
        <f>B2*#REF!</f>
        <v>#REF!</v>
      </c>
      <c r="G2" s="12" t="e">
        <f>B2*#REF!</f>
        <v>#REF!</v>
      </c>
      <c r="H2" s="12" t="e">
        <f>B2*#REF!</f>
        <v>#REF!</v>
      </c>
      <c r="I2" s="12" t="e">
        <f>B2*#REF!</f>
        <v>#REF!</v>
      </c>
      <c r="J2" s="12" t="e">
        <f>B2*#REF!</f>
        <v>#REF!</v>
      </c>
      <c r="K2" s="12" t="e">
        <f>B2*#REF!</f>
        <v>#REF!</v>
      </c>
      <c r="L2" s="12" t="e">
        <f>B2*#REF!</f>
        <v>#REF!</v>
      </c>
      <c r="M2" s="12" t="e">
        <f>B2*#REF!</f>
        <v>#REF!</v>
      </c>
      <c r="N2" s="12" t="e">
        <f>B2*#REF!</f>
        <v>#REF!</v>
      </c>
      <c r="O2" s="12" t="e">
        <f>B2*#REF!</f>
        <v>#REF!</v>
      </c>
      <c r="P2" s="12" t="e">
        <f>B2*#REF!</f>
        <v>#REF!</v>
      </c>
      <c r="Q2" s="12" t="e">
        <f>B2*#REF!</f>
        <v>#REF!</v>
      </c>
      <c r="R2" s="12" t="e">
        <f>B2*#REF!</f>
        <v>#REF!</v>
      </c>
      <c r="S2" s="12" t="e">
        <f>B2*#REF!</f>
        <v>#REF!</v>
      </c>
      <c r="T2" s="12" t="e">
        <f>B2*#REF!</f>
        <v>#REF!</v>
      </c>
      <c r="U2" s="12" t="e">
        <f>B2*#REF!</f>
        <v>#REF!</v>
      </c>
      <c r="V2" s="12" t="e">
        <f>B2*#REF!</f>
        <v>#REF!</v>
      </c>
      <c r="W2" s="60" t="e">
        <f>B2*#REF!</f>
        <v>#REF!</v>
      </c>
      <c r="X2" s="15" t="s">
        <v>25</v>
      </c>
    </row>
    <row r="3" spans="1:24" x14ac:dyDescent="0.25">
      <c r="A3" s="56" t="s">
        <v>26</v>
      </c>
      <c r="B3" s="10">
        <v>1</v>
      </c>
      <c r="C3" s="12" t="e">
        <f>B3*#REF!</f>
        <v>#REF!</v>
      </c>
      <c r="D3" s="12" t="e">
        <f>B3*#REF!</f>
        <v>#REF!</v>
      </c>
      <c r="E3" s="12" t="e">
        <f>B3*#REF!</f>
        <v>#REF!</v>
      </c>
      <c r="F3" s="12" t="e">
        <f>B3*#REF!</f>
        <v>#REF!</v>
      </c>
      <c r="G3" s="12" t="e">
        <f>B3*#REF!</f>
        <v>#REF!</v>
      </c>
      <c r="H3" s="12" t="e">
        <f>B3*#REF!</f>
        <v>#REF!</v>
      </c>
      <c r="I3" s="12" t="e">
        <f>B3*#REF!</f>
        <v>#REF!</v>
      </c>
      <c r="J3" s="12" t="e">
        <f>B3*#REF!</f>
        <v>#REF!</v>
      </c>
      <c r="K3" s="12" t="e">
        <f>B3*#REF!</f>
        <v>#REF!</v>
      </c>
      <c r="L3" s="12" t="e">
        <f>B3*#REF!</f>
        <v>#REF!</v>
      </c>
      <c r="M3" s="12" t="e">
        <f>B3*#REF!</f>
        <v>#REF!</v>
      </c>
      <c r="N3" s="12" t="e">
        <f>B3*#REF!</f>
        <v>#REF!</v>
      </c>
      <c r="O3" s="12" t="e">
        <f>B3*#REF!</f>
        <v>#REF!</v>
      </c>
      <c r="P3" s="12" t="e">
        <f>B3*#REF!</f>
        <v>#REF!</v>
      </c>
      <c r="Q3" s="12" t="e">
        <f>B3*#REF!</f>
        <v>#REF!</v>
      </c>
      <c r="R3" s="12" t="e">
        <f>B3*#REF!</f>
        <v>#REF!</v>
      </c>
      <c r="S3" s="12" t="e">
        <f>B3*#REF!</f>
        <v>#REF!</v>
      </c>
      <c r="T3" s="12" t="e">
        <f>B3*#REF!</f>
        <v>#REF!</v>
      </c>
      <c r="U3" s="12" t="e">
        <f>B3*#REF!</f>
        <v>#REF!</v>
      </c>
      <c r="V3" s="12" t="e">
        <f>B3*#REF!</f>
        <v>#REF!</v>
      </c>
      <c r="W3" s="60" t="e">
        <f>B3*#REF!</f>
        <v>#REF!</v>
      </c>
      <c r="X3" s="15" t="s">
        <v>25</v>
      </c>
    </row>
    <row r="4" spans="1:24" x14ac:dyDescent="0.25">
      <c r="A4" s="56" t="s">
        <v>27</v>
      </c>
      <c r="B4" s="10">
        <v>1</v>
      </c>
      <c r="C4" s="12" t="e">
        <f>B4*#REF!</f>
        <v>#REF!</v>
      </c>
      <c r="D4" s="12" t="e">
        <f>B4*#REF!</f>
        <v>#REF!</v>
      </c>
      <c r="E4" s="12" t="e">
        <f>B4*#REF!</f>
        <v>#REF!</v>
      </c>
      <c r="F4" s="12" t="e">
        <f>B4*#REF!</f>
        <v>#REF!</v>
      </c>
      <c r="G4" s="12" t="e">
        <f>B4*#REF!</f>
        <v>#REF!</v>
      </c>
      <c r="H4" s="12" t="e">
        <f>B4*#REF!</f>
        <v>#REF!</v>
      </c>
      <c r="I4" s="12" t="e">
        <f>B4*#REF!</f>
        <v>#REF!</v>
      </c>
      <c r="J4" s="12" t="e">
        <f>B4*#REF!</f>
        <v>#REF!</v>
      </c>
      <c r="K4" s="12" t="e">
        <f>B4*#REF!</f>
        <v>#REF!</v>
      </c>
      <c r="L4" s="12" t="e">
        <f>B4*#REF!</f>
        <v>#REF!</v>
      </c>
      <c r="M4" s="12" t="e">
        <f>B4*#REF!</f>
        <v>#REF!</v>
      </c>
      <c r="N4" s="12" t="e">
        <f>B4*#REF!</f>
        <v>#REF!</v>
      </c>
      <c r="O4" s="12" t="e">
        <f>B4*#REF!</f>
        <v>#REF!</v>
      </c>
      <c r="P4" s="12" t="e">
        <f>B4*#REF!</f>
        <v>#REF!</v>
      </c>
      <c r="Q4" s="12" t="e">
        <f>B4*#REF!</f>
        <v>#REF!</v>
      </c>
      <c r="R4" s="12" t="e">
        <f>B4*#REF!</f>
        <v>#REF!</v>
      </c>
      <c r="S4" s="12" t="e">
        <f>B4*#REF!</f>
        <v>#REF!</v>
      </c>
      <c r="T4" s="12" t="e">
        <f>B4*#REF!</f>
        <v>#REF!</v>
      </c>
      <c r="U4" s="12" t="e">
        <f>B4*#REF!</f>
        <v>#REF!</v>
      </c>
      <c r="V4" s="12" t="e">
        <f>B4*#REF!</f>
        <v>#REF!</v>
      </c>
      <c r="W4" s="60" t="e">
        <f>B4*#REF!</f>
        <v>#REF!</v>
      </c>
      <c r="X4" s="15" t="s">
        <v>28</v>
      </c>
    </row>
    <row r="5" spans="1:24" x14ac:dyDescent="0.25">
      <c r="A5" s="56" t="s">
        <v>29</v>
      </c>
      <c r="B5" s="10">
        <v>1</v>
      </c>
      <c r="C5" s="12" t="e">
        <f>B5*#REF!</f>
        <v>#REF!</v>
      </c>
      <c r="D5" s="12" t="e">
        <f>B5*#REF!</f>
        <v>#REF!</v>
      </c>
      <c r="E5" s="12" t="e">
        <f>B5*#REF!</f>
        <v>#REF!</v>
      </c>
      <c r="F5" s="12" t="e">
        <f>B5*#REF!</f>
        <v>#REF!</v>
      </c>
      <c r="G5" s="12" t="e">
        <f>B5*#REF!</f>
        <v>#REF!</v>
      </c>
      <c r="H5" s="12" t="e">
        <f>B5*#REF!</f>
        <v>#REF!</v>
      </c>
      <c r="I5" s="12" t="e">
        <f>B5*#REF!</f>
        <v>#REF!</v>
      </c>
      <c r="J5" s="12" t="e">
        <f>B5*#REF!</f>
        <v>#REF!</v>
      </c>
      <c r="K5" s="12" t="e">
        <f>B5*#REF!</f>
        <v>#REF!</v>
      </c>
      <c r="L5" s="12" t="e">
        <f>B5*#REF!</f>
        <v>#REF!</v>
      </c>
      <c r="M5" s="12" t="e">
        <f>B5*#REF!</f>
        <v>#REF!</v>
      </c>
      <c r="N5" s="12" t="e">
        <f>B5*#REF!</f>
        <v>#REF!</v>
      </c>
      <c r="O5" s="12" t="e">
        <f>B5*#REF!</f>
        <v>#REF!</v>
      </c>
      <c r="P5" s="12" t="e">
        <f>B5*#REF!</f>
        <v>#REF!</v>
      </c>
      <c r="Q5" s="12" t="e">
        <f>B5*#REF!</f>
        <v>#REF!</v>
      </c>
      <c r="R5" s="12" t="e">
        <f>B5*#REF!</f>
        <v>#REF!</v>
      </c>
      <c r="S5" s="12" t="e">
        <f>B5*#REF!</f>
        <v>#REF!</v>
      </c>
      <c r="T5" s="12" t="e">
        <f>B5*#REF!</f>
        <v>#REF!</v>
      </c>
      <c r="U5" s="12" t="e">
        <f>B5*#REF!</f>
        <v>#REF!</v>
      </c>
      <c r="V5" s="12" t="e">
        <f>B5*#REF!</f>
        <v>#REF!</v>
      </c>
      <c r="W5" s="60" t="e">
        <f>B5*#REF!</f>
        <v>#REF!</v>
      </c>
      <c r="X5" s="15" t="s">
        <v>30</v>
      </c>
    </row>
    <row r="6" spans="1:24" x14ac:dyDescent="0.25">
      <c r="A6" s="56" t="s">
        <v>31</v>
      </c>
      <c r="B6" s="10">
        <v>1</v>
      </c>
      <c r="C6" s="12" t="e">
        <f>B6*#REF!</f>
        <v>#REF!</v>
      </c>
      <c r="D6" s="12" t="e">
        <f>B6*#REF!</f>
        <v>#REF!</v>
      </c>
      <c r="E6" s="12" t="e">
        <f>B6*#REF!</f>
        <v>#REF!</v>
      </c>
      <c r="F6" s="12" t="e">
        <f>B6*#REF!</f>
        <v>#REF!</v>
      </c>
      <c r="G6" s="12" t="e">
        <f>B6*#REF!</f>
        <v>#REF!</v>
      </c>
      <c r="H6" s="12" t="e">
        <f>B6*#REF!</f>
        <v>#REF!</v>
      </c>
      <c r="I6" s="12" t="e">
        <f>B6*#REF!</f>
        <v>#REF!</v>
      </c>
      <c r="J6" s="12" t="e">
        <f>B6*#REF!</f>
        <v>#REF!</v>
      </c>
      <c r="K6" s="12" t="e">
        <f>B6*#REF!</f>
        <v>#REF!</v>
      </c>
      <c r="L6" s="12" t="e">
        <f>B6*#REF!</f>
        <v>#REF!</v>
      </c>
      <c r="M6" s="12" t="e">
        <f>B6*#REF!</f>
        <v>#REF!</v>
      </c>
      <c r="N6" s="12" t="e">
        <f>B6*#REF!</f>
        <v>#REF!</v>
      </c>
      <c r="O6" s="12" t="e">
        <f>B6*#REF!</f>
        <v>#REF!</v>
      </c>
      <c r="P6" s="12" t="e">
        <f>B6*#REF!</f>
        <v>#REF!</v>
      </c>
      <c r="Q6" s="12" t="e">
        <f>B6*#REF!</f>
        <v>#REF!</v>
      </c>
      <c r="R6" s="12" t="e">
        <f>B6*#REF!</f>
        <v>#REF!</v>
      </c>
      <c r="S6" s="12" t="e">
        <f>B6*#REF!</f>
        <v>#REF!</v>
      </c>
      <c r="T6" s="12" t="e">
        <f>B6*#REF!</f>
        <v>#REF!</v>
      </c>
      <c r="U6" s="12" t="e">
        <f>B6*#REF!</f>
        <v>#REF!</v>
      </c>
      <c r="V6" s="12" t="e">
        <f>B6*#REF!</f>
        <v>#REF!</v>
      </c>
      <c r="W6" s="60" t="e">
        <f>B6*#REF!</f>
        <v>#REF!</v>
      </c>
      <c r="X6" s="15" t="s">
        <v>30</v>
      </c>
    </row>
    <row r="7" spans="1:24" x14ac:dyDescent="0.25">
      <c r="A7" s="56" t="s">
        <v>32</v>
      </c>
      <c r="B7" s="10">
        <v>1</v>
      </c>
      <c r="C7" s="12" t="e">
        <f>B7*#REF!</f>
        <v>#REF!</v>
      </c>
      <c r="D7" s="12" t="e">
        <f>B7*#REF!</f>
        <v>#REF!</v>
      </c>
      <c r="E7" s="12" t="e">
        <f>B7*#REF!</f>
        <v>#REF!</v>
      </c>
      <c r="F7" s="12" t="e">
        <f>B7*#REF!</f>
        <v>#REF!</v>
      </c>
      <c r="G7" s="12" t="e">
        <f>B7*#REF!</f>
        <v>#REF!</v>
      </c>
      <c r="H7" s="12" t="e">
        <f>B7*#REF!</f>
        <v>#REF!</v>
      </c>
      <c r="I7" s="12" t="e">
        <f>B7*#REF!</f>
        <v>#REF!</v>
      </c>
      <c r="J7" s="12" t="e">
        <f>B7*#REF!</f>
        <v>#REF!</v>
      </c>
      <c r="K7" s="12" t="e">
        <f>B7*#REF!</f>
        <v>#REF!</v>
      </c>
      <c r="L7" s="12" t="e">
        <f>B7*#REF!</f>
        <v>#REF!</v>
      </c>
      <c r="M7" s="12" t="e">
        <f>B7*#REF!</f>
        <v>#REF!</v>
      </c>
      <c r="N7" s="12" t="e">
        <f>B7*#REF!</f>
        <v>#REF!</v>
      </c>
      <c r="O7" s="12" t="e">
        <f>B7*#REF!</f>
        <v>#REF!</v>
      </c>
      <c r="P7" s="12" t="e">
        <f>B7*#REF!</f>
        <v>#REF!</v>
      </c>
      <c r="Q7" s="12" t="e">
        <f>B7*#REF!</f>
        <v>#REF!</v>
      </c>
      <c r="R7" s="12" t="e">
        <f>B7*#REF!</f>
        <v>#REF!</v>
      </c>
      <c r="S7" s="12" t="e">
        <f>B7*#REF!</f>
        <v>#REF!</v>
      </c>
      <c r="T7" s="12" t="e">
        <f>B7*#REF!</f>
        <v>#REF!</v>
      </c>
      <c r="U7" s="12" t="e">
        <f>B7*#REF!</f>
        <v>#REF!</v>
      </c>
      <c r="V7" s="12" t="e">
        <f>B7*#REF!</f>
        <v>#REF!</v>
      </c>
      <c r="W7" s="60" t="e">
        <f>B7*#REF!</f>
        <v>#REF!</v>
      </c>
      <c r="X7" s="15" t="s">
        <v>33</v>
      </c>
    </row>
    <row r="8" spans="1:24" x14ac:dyDescent="0.25">
      <c r="A8" s="56" t="s">
        <v>34</v>
      </c>
      <c r="B8" s="10">
        <v>1</v>
      </c>
      <c r="C8" s="12" t="e">
        <f>B8*#REF!</f>
        <v>#REF!</v>
      </c>
      <c r="D8" s="12" t="e">
        <f>B8*#REF!</f>
        <v>#REF!</v>
      </c>
      <c r="E8" s="12" t="e">
        <f>B8*#REF!</f>
        <v>#REF!</v>
      </c>
      <c r="F8" s="12" t="e">
        <f>B8*#REF!</f>
        <v>#REF!</v>
      </c>
      <c r="G8" s="12" t="e">
        <f>B8*#REF!</f>
        <v>#REF!</v>
      </c>
      <c r="H8" s="12" t="e">
        <f>B8*#REF!</f>
        <v>#REF!</v>
      </c>
      <c r="I8" s="12" t="e">
        <f>B8*#REF!</f>
        <v>#REF!</v>
      </c>
      <c r="J8" s="12" t="e">
        <f>B8*#REF!</f>
        <v>#REF!</v>
      </c>
      <c r="K8" s="12" t="e">
        <f>B8*#REF!</f>
        <v>#REF!</v>
      </c>
      <c r="L8" s="12" t="e">
        <f>B8*#REF!</f>
        <v>#REF!</v>
      </c>
      <c r="M8" s="12" t="e">
        <f>B8*#REF!</f>
        <v>#REF!</v>
      </c>
      <c r="N8" s="12" t="e">
        <f>B8*#REF!</f>
        <v>#REF!</v>
      </c>
      <c r="O8" s="12" t="e">
        <f>B8*#REF!</f>
        <v>#REF!</v>
      </c>
      <c r="P8" s="12" t="e">
        <f>B8*#REF!</f>
        <v>#REF!</v>
      </c>
      <c r="Q8" s="12" t="e">
        <f>B8*#REF!</f>
        <v>#REF!</v>
      </c>
      <c r="R8" s="12" t="e">
        <f>B8*#REF!</f>
        <v>#REF!</v>
      </c>
      <c r="S8" s="12" t="e">
        <f>B8*#REF!</f>
        <v>#REF!</v>
      </c>
      <c r="T8" s="12" t="e">
        <f>B8*#REF!</f>
        <v>#REF!</v>
      </c>
      <c r="U8" s="12" t="e">
        <f>B8*#REF!</f>
        <v>#REF!</v>
      </c>
      <c r="V8" s="12" t="e">
        <f>B8*#REF!</f>
        <v>#REF!</v>
      </c>
      <c r="W8" s="60" t="e">
        <f>B8*#REF!</f>
        <v>#REF!</v>
      </c>
      <c r="X8" s="15" t="s">
        <v>33</v>
      </c>
    </row>
    <row r="9" spans="1:24" x14ac:dyDescent="0.25">
      <c r="A9" s="56" t="s">
        <v>35</v>
      </c>
      <c r="B9" s="10">
        <v>1</v>
      </c>
      <c r="C9" s="12" t="e">
        <f>B9*#REF!</f>
        <v>#REF!</v>
      </c>
      <c r="D9" s="12" t="e">
        <f>B9*#REF!</f>
        <v>#REF!</v>
      </c>
      <c r="E9" s="12" t="e">
        <f>B9*#REF!</f>
        <v>#REF!</v>
      </c>
      <c r="F9" s="12" t="e">
        <f>B9*#REF!</f>
        <v>#REF!</v>
      </c>
      <c r="G9" s="12" t="e">
        <f>B9*#REF!</f>
        <v>#REF!</v>
      </c>
      <c r="H9" s="12" t="e">
        <f>B9*#REF!</f>
        <v>#REF!</v>
      </c>
      <c r="I9" s="12" t="e">
        <f>B9*#REF!</f>
        <v>#REF!</v>
      </c>
      <c r="J9" s="12" t="e">
        <f>B9*#REF!</f>
        <v>#REF!</v>
      </c>
      <c r="K9" s="12" t="e">
        <f>B9*#REF!</f>
        <v>#REF!</v>
      </c>
      <c r="L9" s="12" t="e">
        <f>B9*#REF!</f>
        <v>#REF!</v>
      </c>
      <c r="M9" s="12" t="e">
        <f>B9*#REF!</f>
        <v>#REF!</v>
      </c>
      <c r="N9" s="12" t="e">
        <f>B9*#REF!</f>
        <v>#REF!</v>
      </c>
      <c r="O9" s="12" t="e">
        <f>B9*#REF!</f>
        <v>#REF!</v>
      </c>
      <c r="P9" s="12" t="e">
        <f>B9*#REF!</f>
        <v>#REF!</v>
      </c>
      <c r="Q9" s="12" t="e">
        <f>B9*#REF!</f>
        <v>#REF!</v>
      </c>
      <c r="R9" s="12" t="e">
        <f>B9*#REF!</f>
        <v>#REF!</v>
      </c>
      <c r="S9" s="12" t="e">
        <f>B9*#REF!</f>
        <v>#REF!</v>
      </c>
      <c r="T9" s="12" t="e">
        <f>B9*#REF!</f>
        <v>#REF!</v>
      </c>
      <c r="U9" s="12" t="e">
        <f>B9*#REF!</f>
        <v>#REF!</v>
      </c>
      <c r="V9" s="12" t="e">
        <f>B9*#REF!</f>
        <v>#REF!</v>
      </c>
      <c r="W9" s="60" t="e">
        <f>B9*#REF!</f>
        <v>#REF!</v>
      </c>
      <c r="X9" s="15" t="s">
        <v>36</v>
      </c>
    </row>
    <row r="10" spans="1:24" x14ac:dyDescent="0.25">
      <c r="A10" s="56" t="s">
        <v>37</v>
      </c>
      <c r="B10" s="10">
        <v>1</v>
      </c>
      <c r="C10" s="12" t="e">
        <f>B10*#REF!</f>
        <v>#REF!</v>
      </c>
      <c r="D10" s="12" t="e">
        <f>B10*#REF!</f>
        <v>#REF!</v>
      </c>
      <c r="E10" s="12" t="e">
        <f>B10*#REF!</f>
        <v>#REF!</v>
      </c>
      <c r="F10" s="12" t="e">
        <f>B10*#REF!</f>
        <v>#REF!</v>
      </c>
      <c r="G10" s="12" t="e">
        <f>B10*#REF!</f>
        <v>#REF!</v>
      </c>
      <c r="H10" s="12" t="e">
        <f>B10*#REF!</f>
        <v>#REF!</v>
      </c>
      <c r="I10" s="12" t="e">
        <f>B10*#REF!</f>
        <v>#REF!</v>
      </c>
      <c r="J10" s="12" t="e">
        <f>B10*#REF!</f>
        <v>#REF!</v>
      </c>
      <c r="K10" s="12" t="e">
        <f>B10*#REF!</f>
        <v>#REF!</v>
      </c>
      <c r="L10" s="12" t="e">
        <f>B10*#REF!</f>
        <v>#REF!</v>
      </c>
      <c r="M10" s="12" t="e">
        <f>B10*#REF!</f>
        <v>#REF!</v>
      </c>
      <c r="N10" s="12" t="e">
        <f>B10*#REF!</f>
        <v>#REF!</v>
      </c>
      <c r="O10" s="12" t="e">
        <f>B10*#REF!</f>
        <v>#REF!</v>
      </c>
      <c r="P10" s="12" t="e">
        <f>B10*#REF!</f>
        <v>#REF!</v>
      </c>
      <c r="Q10" s="12" t="e">
        <f>B10*#REF!</f>
        <v>#REF!</v>
      </c>
      <c r="R10" s="12" t="e">
        <f>B10*#REF!</f>
        <v>#REF!</v>
      </c>
      <c r="S10" s="12" t="e">
        <f>B10*#REF!</f>
        <v>#REF!</v>
      </c>
      <c r="T10" s="12" t="e">
        <f>B10*#REF!</f>
        <v>#REF!</v>
      </c>
      <c r="U10" s="12" t="e">
        <f>B10*#REF!</f>
        <v>#REF!</v>
      </c>
      <c r="V10" s="12" t="e">
        <f>B10*#REF!</f>
        <v>#REF!</v>
      </c>
      <c r="W10" s="60" t="e">
        <f>B10*#REF!</f>
        <v>#REF!</v>
      </c>
      <c r="X10" s="15" t="s">
        <v>38</v>
      </c>
    </row>
    <row r="11" spans="1:24" x14ac:dyDescent="0.25">
      <c r="A11" s="56" t="s">
        <v>39</v>
      </c>
      <c r="B11" s="10">
        <v>1</v>
      </c>
      <c r="C11" s="12" t="e">
        <f>B11*#REF!</f>
        <v>#REF!</v>
      </c>
      <c r="D11" s="12" t="e">
        <f>B11*#REF!</f>
        <v>#REF!</v>
      </c>
      <c r="E11" s="12" t="e">
        <f>B11*#REF!</f>
        <v>#REF!</v>
      </c>
      <c r="F11" s="12" t="e">
        <f>B11*#REF!</f>
        <v>#REF!</v>
      </c>
      <c r="G11" s="12" t="e">
        <f>B11*#REF!</f>
        <v>#REF!</v>
      </c>
      <c r="H11" s="12" t="e">
        <f>B11*#REF!</f>
        <v>#REF!</v>
      </c>
      <c r="I11" s="12" t="e">
        <f>B11*#REF!</f>
        <v>#REF!</v>
      </c>
      <c r="J11" s="12" t="e">
        <f>B11*#REF!</f>
        <v>#REF!</v>
      </c>
      <c r="K11" s="12" t="e">
        <f>B11*#REF!</f>
        <v>#REF!</v>
      </c>
      <c r="L11" s="12" t="e">
        <f>B11*#REF!</f>
        <v>#REF!</v>
      </c>
      <c r="M11" s="12" t="e">
        <f>B11*#REF!</f>
        <v>#REF!</v>
      </c>
      <c r="N11" s="12" t="e">
        <f>B11*#REF!</f>
        <v>#REF!</v>
      </c>
      <c r="O11" s="12" t="e">
        <f>B11*#REF!</f>
        <v>#REF!</v>
      </c>
      <c r="P11" s="12" t="e">
        <f>B11*#REF!</f>
        <v>#REF!</v>
      </c>
      <c r="Q11" s="12" t="e">
        <f>B11*#REF!</f>
        <v>#REF!</v>
      </c>
      <c r="R11" s="12" t="e">
        <f>B11*#REF!</f>
        <v>#REF!</v>
      </c>
      <c r="S11" s="12" t="e">
        <f>B11*#REF!</f>
        <v>#REF!</v>
      </c>
      <c r="T11" s="12" t="e">
        <f>B11*#REF!</f>
        <v>#REF!</v>
      </c>
      <c r="U11" s="12" t="e">
        <f>B11*#REF!</f>
        <v>#REF!</v>
      </c>
      <c r="V11" s="12" t="e">
        <f>B11*#REF!</f>
        <v>#REF!</v>
      </c>
      <c r="W11" s="60" t="e">
        <f>B11*#REF!</f>
        <v>#REF!</v>
      </c>
      <c r="X11" s="15" t="s">
        <v>40</v>
      </c>
    </row>
    <row r="12" spans="1:24" x14ac:dyDescent="0.25">
      <c r="A12" s="56" t="s">
        <v>41</v>
      </c>
      <c r="B12" s="10">
        <v>1</v>
      </c>
      <c r="C12" s="12" t="e">
        <f>B12*#REF!</f>
        <v>#REF!</v>
      </c>
      <c r="D12" s="12" t="e">
        <f>B12*#REF!</f>
        <v>#REF!</v>
      </c>
      <c r="E12" s="12" t="e">
        <f>B12*#REF!</f>
        <v>#REF!</v>
      </c>
      <c r="F12" s="12" t="e">
        <f>B12*#REF!</f>
        <v>#REF!</v>
      </c>
      <c r="G12" s="12" t="e">
        <f>B12*#REF!</f>
        <v>#REF!</v>
      </c>
      <c r="H12" s="12" t="e">
        <f>B12*#REF!</f>
        <v>#REF!</v>
      </c>
      <c r="I12" s="12" t="e">
        <f>B12*#REF!</f>
        <v>#REF!</v>
      </c>
      <c r="J12" s="12" t="e">
        <f>B12*#REF!</f>
        <v>#REF!</v>
      </c>
      <c r="K12" s="12" t="e">
        <f>B12*#REF!</f>
        <v>#REF!</v>
      </c>
      <c r="L12" s="12" t="e">
        <f>B12*#REF!</f>
        <v>#REF!</v>
      </c>
      <c r="M12" s="12" t="e">
        <f>B12*#REF!</f>
        <v>#REF!</v>
      </c>
      <c r="N12" s="12" t="e">
        <f>B12*#REF!</f>
        <v>#REF!</v>
      </c>
      <c r="O12" s="12" t="e">
        <f>B12*#REF!</f>
        <v>#REF!</v>
      </c>
      <c r="P12" s="12" t="e">
        <f>B12*#REF!</f>
        <v>#REF!</v>
      </c>
      <c r="Q12" s="12" t="e">
        <f>B12*#REF!</f>
        <v>#REF!</v>
      </c>
      <c r="R12" s="12" t="e">
        <f>B12*#REF!</f>
        <v>#REF!</v>
      </c>
      <c r="S12" s="12" t="e">
        <f>B12*#REF!</f>
        <v>#REF!</v>
      </c>
      <c r="T12" s="12" t="e">
        <f>B12*#REF!</f>
        <v>#REF!</v>
      </c>
      <c r="U12" s="12" t="e">
        <f>B12*#REF!</f>
        <v>#REF!</v>
      </c>
      <c r="V12" s="12" t="e">
        <f>B12*#REF!</f>
        <v>#REF!</v>
      </c>
      <c r="W12" s="60" t="e">
        <f>B12*#REF!</f>
        <v>#REF!</v>
      </c>
      <c r="X12" s="15" t="s">
        <v>42</v>
      </c>
    </row>
    <row r="13" spans="1:24" x14ac:dyDescent="0.25">
      <c r="A13" s="56" t="s">
        <v>43</v>
      </c>
      <c r="B13" s="10">
        <v>1</v>
      </c>
      <c r="C13" s="12" t="e">
        <f>B13*#REF!</f>
        <v>#REF!</v>
      </c>
      <c r="D13" s="12" t="e">
        <f>B13*#REF!</f>
        <v>#REF!</v>
      </c>
      <c r="E13" s="12" t="e">
        <f>B13*#REF!</f>
        <v>#REF!</v>
      </c>
      <c r="F13" s="12" t="e">
        <f>B13*#REF!</f>
        <v>#REF!</v>
      </c>
      <c r="G13" s="12" t="e">
        <f>B13*#REF!</f>
        <v>#REF!</v>
      </c>
      <c r="H13" s="12" t="e">
        <f>B13*#REF!</f>
        <v>#REF!</v>
      </c>
      <c r="I13" s="12" t="e">
        <f>B13*#REF!</f>
        <v>#REF!</v>
      </c>
      <c r="J13" s="12" t="e">
        <f>B13*#REF!</f>
        <v>#REF!</v>
      </c>
      <c r="K13" s="12" t="e">
        <f>B13*#REF!</f>
        <v>#REF!</v>
      </c>
      <c r="L13" s="12" t="e">
        <f>B13*#REF!</f>
        <v>#REF!</v>
      </c>
      <c r="M13" s="12" t="e">
        <f>B13*#REF!</f>
        <v>#REF!</v>
      </c>
      <c r="N13" s="12" t="e">
        <f>B13*#REF!</f>
        <v>#REF!</v>
      </c>
      <c r="O13" s="12" t="e">
        <f>B13*#REF!</f>
        <v>#REF!</v>
      </c>
      <c r="P13" s="12" t="e">
        <f>B13*#REF!</f>
        <v>#REF!</v>
      </c>
      <c r="Q13" s="12" t="e">
        <f>B13*#REF!</f>
        <v>#REF!</v>
      </c>
      <c r="R13" s="12" t="e">
        <f>B13*#REF!</f>
        <v>#REF!</v>
      </c>
      <c r="S13" s="12" t="e">
        <f>B13*#REF!</f>
        <v>#REF!</v>
      </c>
      <c r="T13" s="12" t="e">
        <f>B13*#REF!</f>
        <v>#REF!</v>
      </c>
      <c r="U13" s="12" t="e">
        <f>B13*#REF!</f>
        <v>#REF!</v>
      </c>
      <c r="V13" s="12" t="e">
        <f>B13*#REF!</f>
        <v>#REF!</v>
      </c>
      <c r="W13" s="60" t="e">
        <f>B13*#REF!</f>
        <v>#REF!</v>
      </c>
      <c r="X13" s="15" t="s">
        <v>44</v>
      </c>
    </row>
    <row r="14" spans="1:24" x14ac:dyDescent="0.25">
      <c r="A14" s="56" t="s">
        <v>45</v>
      </c>
      <c r="B14" s="10">
        <v>1</v>
      </c>
      <c r="C14" s="12" t="e">
        <f>B14*#REF!</f>
        <v>#REF!</v>
      </c>
      <c r="D14" s="12" t="e">
        <f>B14*#REF!</f>
        <v>#REF!</v>
      </c>
      <c r="E14" s="12" t="e">
        <f>B14*#REF!</f>
        <v>#REF!</v>
      </c>
      <c r="F14" s="12" t="e">
        <f>B14*#REF!</f>
        <v>#REF!</v>
      </c>
      <c r="G14" s="12" t="e">
        <f>B14*#REF!</f>
        <v>#REF!</v>
      </c>
      <c r="H14" s="12" t="e">
        <f>B14*#REF!</f>
        <v>#REF!</v>
      </c>
      <c r="I14" s="12" t="e">
        <f>B14*#REF!</f>
        <v>#REF!</v>
      </c>
      <c r="J14" s="12" t="e">
        <f>B14*#REF!</f>
        <v>#REF!</v>
      </c>
      <c r="K14" s="12" t="e">
        <f>B14*#REF!</f>
        <v>#REF!</v>
      </c>
      <c r="L14" s="12" t="e">
        <f>B14*#REF!</f>
        <v>#REF!</v>
      </c>
      <c r="M14" s="12" t="e">
        <f>B14*#REF!</f>
        <v>#REF!</v>
      </c>
      <c r="N14" s="12" t="e">
        <f>B14*#REF!</f>
        <v>#REF!</v>
      </c>
      <c r="O14" s="12" t="e">
        <f>B14*#REF!</f>
        <v>#REF!</v>
      </c>
      <c r="P14" s="12" t="e">
        <f>B14*#REF!</f>
        <v>#REF!</v>
      </c>
      <c r="Q14" s="12" t="e">
        <f>B14*#REF!</f>
        <v>#REF!</v>
      </c>
      <c r="R14" s="12" t="e">
        <f>B14*#REF!</f>
        <v>#REF!</v>
      </c>
      <c r="S14" s="12" t="e">
        <f>B14*#REF!</f>
        <v>#REF!</v>
      </c>
      <c r="T14" s="12" t="e">
        <f>B14*#REF!</f>
        <v>#REF!</v>
      </c>
      <c r="U14" s="12" t="e">
        <f>B14*#REF!</f>
        <v>#REF!</v>
      </c>
      <c r="V14" s="12" t="e">
        <f>B14*#REF!</f>
        <v>#REF!</v>
      </c>
      <c r="W14" s="60" t="e">
        <f>B14*#REF!</f>
        <v>#REF!</v>
      </c>
      <c r="X14" s="15" t="s">
        <v>46</v>
      </c>
    </row>
    <row r="15" spans="1:24" x14ac:dyDescent="0.25">
      <c r="A15" s="56" t="s">
        <v>47</v>
      </c>
      <c r="B15" s="10">
        <v>1</v>
      </c>
      <c r="C15" s="12" t="e">
        <f>B15*#REF!</f>
        <v>#REF!</v>
      </c>
      <c r="D15" s="12" t="e">
        <f>B15*#REF!</f>
        <v>#REF!</v>
      </c>
      <c r="E15" s="12" t="e">
        <f>B15*#REF!</f>
        <v>#REF!</v>
      </c>
      <c r="F15" s="12" t="e">
        <f>B15*#REF!</f>
        <v>#REF!</v>
      </c>
      <c r="G15" s="12" t="e">
        <f>B15*#REF!</f>
        <v>#REF!</v>
      </c>
      <c r="H15" s="12" t="e">
        <f>B15*#REF!</f>
        <v>#REF!</v>
      </c>
      <c r="I15" s="12" t="e">
        <f>B15*#REF!</f>
        <v>#REF!</v>
      </c>
      <c r="J15" s="12" t="e">
        <f>B15*#REF!</f>
        <v>#REF!</v>
      </c>
      <c r="K15" s="12" t="e">
        <f>B15*#REF!</f>
        <v>#REF!</v>
      </c>
      <c r="L15" s="12" t="e">
        <f>B15*#REF!</f>
        <v>#REF!</v>
      </c>
      <c r="M15" s="12" t="e">
        <f>B15*#REF!</f>
        <v>#REF!</v>
      </c>
      <c r="N15" s="12" t="e">
        <f>B15*#REF!</f>
        <v>#REF!</v>
      </c>
      <c r="O15" s="12" t="e">
        <f>B15*#REF!</f>
        <v>#REF!</v>
      </c>
      <c r="P15" s="12" t="e">
        <f>B15*#REF!</f>
        <v>#REF!</v>
      </c>
      <c r="Q15" s="12" t="e">
        <f>B15*#REF!</f>
        <v>#REF!</v>
      </c>
      <c r="R15" s="12" t="e">
        <f>B15*#REF!</f>
        <v>#REF!</v>
      </c>
      <c r="S15" s="12" t="e">
        <f>B15*#REF!</f>
        <v>#REF!</v>
      </c>
      <c r="T15" s="12" t="e">
        <f>B15*#REF!</f>
        <v>#REF!</v>
      </c>
      <c r="U15" s="12" t="e">
        <f>B15*#REF!</f>
        <v>#REF!</v>
      </c>
      <c r="V15" s="12" t="e">
        <f>B15*#REF!</f>
        <v>#REF!</v>
      </c>
      <c r="W15" s="60" t="e">
        <f>B15*#REF!</f>
        <v>#REF!</v>
      </c>
      <c r="X15" s="15" t="s">
        <v>48</v>
      </c>
    </row>
    <row r="16" spans="1:24" x14ac:dyDescent="0.25">
      <c r="A16" s="56" t="s">
        <v>49</v>
      </c>
      <c r="B16" s="10">
        <v>1</v>
      </c>
      <c r="C16" s="12" t="e">
        <f>B16*#REF!</f>
        <v>#REF!</v>
      </c>
      <c r="D16" s="12" t="e">
        <f>B16*#REF!</f>
        <v>#REF!</v>
      </c>
      <c r="E16" s="12" t="e">
        <f>B16*#REF!</f>
        <v>#REF!</v>
      </c>
      <c r="F16" s="12" t="e">
        <f>B16*#REF!</f>
        <v>#REF!</v>
      </c>
      <c r="G16" s="12" t="e">
        <f>B16*#REF!</f>
        <v>#REF!</v>
      </c>
      <c r="H16" s="12" t="e">
        <f>B16*#REF!</f>
        <v>#REF!</v>
      </c>
      <c r="I16" s="12" t="e">
        <f>B16*#REF!</f>
        <v>#REF!</v>
      </c>
      <c r="J16" s="12" t="e">
        <f>B16*#REF!</f>
        <v>#REF!</v>
      </c>
      <c r="K16" s="12" t="e">
        <f>B16*#REF!</f>
        <v>#REF!</v>
      </c>
      <c r="L16" s="12" t="e">
        <f>B16*#REF!</f>
        <v>#REF!</v>
      </c>
      <c r="M16" s="12" t="e">
        <f>B16*#REF!</f>
        <v>#REF!</v>
      </c>
      <c r="N16" s="12" t="e">
        <f>B16*#REF!</f>
        <v>#REF!</v>
      </c>
      <c r="O16" s="12" t="e">
        <f>B16*#REF!</f>
        <v>#REF!</v>
      </c>
      <c r="P16" s="12" t="e">
        <f>B16*#REF!</f>
        <v>#REF!</v>
      </c>
      <c r="Q16" s="12" t="e">
        <f>B16*#REF!</f>
        <v>#REF!</v>
      </c>
      <c r="R16" s="12" t="e">
        <f>B16*#REF!</f>
        <v>#REF!</v>
      </c>
      <c r="S16" s="12" t="e">
        <f>B16*#REF!</f>
        <v>#REF!</v>
      </c>
      <c r="T16" s="12" t="e">
        <f>B16*#REF!</f>
        <v>#REF!</v>
      </c>
      <c r="U16" s="12" t="e">
        <f>B16*#REF!</f>
        <v>#REF!</v>
      </c>
      <c r="V16" s="12" t="e">
        <f>B16*#REF!</f>
        <v>#REF!</v>
      </c>
      <c r="W16" s="60" t="e">
        <f>B16*#REF!</f>
        <v>#REF!</v>
      </c>
      <c r="X16" s="15" t="s">
        <v>50</v>
      </c>
    </row>
    <row r="17" spans="1:24" x14ac:dyDescent="0.25">
      <c r="A17" s="56" t="s">
        <v>51</v>
      </c>
      <c r="B17" s="10">
        <v>1</v>
      </c>
      <c r="C17" s="12" t="e">
        <f>B17*#REF!</f>
        <v>#REF!</v>
      </c>
      <c r="D17" s="12" t="e">
        <f>B17*#REF!</f>
        <v>#REF!</v>
      </c>
      <c r="E17" s="12" t="e">
        <f>B17*#REF!</f>
        <v>#REF!</v>
      </c>
      <c r="F17" s="12" t="e">
        <f>B17*#REF!</f>
        <v>#REF!</v>
      </c>
      <c r="G17" s="12" t="e">
        <f>B17*#REF!</f>
        <v>#REF!</v>
      </c>
      <c r="H17" s="12" t="e">
        <f>B17*#REF!</f>
        <v>#REF!</v>
      </c>
      <c r="I17" s="12" t="e">
        <f>B17*#REF!</f>
        <v>#REF!</v>
      </c>
      <c r="J17" s="12" t="e">
        <f>B17*#REF!</f>
        <v>#REF!</v>
      </c>
      <c r="K17" s="12" t="e">
        <f>B17*#REF!</f>
        <v>#REF!</v>
      </c>
      <c r="L17" s="12" t="e">
        <f>B17*#REF!</f>
        <v>#REF!</v>
      </c>
      <c r="M17" s="12" t="e">
        <f>B17*#REF!</f>
        <v>#REF!</v>
      </c>
      <c r="N17" s="12" t="e">
        <f>B17*#REF!</f>
        <v>#REF!</v>
      </c>
      <c r="O17" s="12" t="e">
        <f>B17*#REF!</f>
        <v>#REF!</v>
      </c>
      <c r="P17" s="12" t="e">
        <f>B17*#REF!</f>
        <v>#REF!</v>
      </c>
      <c r="Q17" s="12" t="e">
        <f>B17*#REF!</f>
        <v>#REF!</v>
      </c>
      <c r="R17" s="12" t="e">
        <f>B17*#REF!</f>
        <v>#REF!</v>
      </c>
      <c r="S17" s="12" t="e">
        <f>B17*#REF!</f>
        <v>#REF!</v>
      </c>
      <c r="T17" s="12" t="e">
        <f>B17*#REF!</f>
        <v>#REF!</v>
      </c>
      <c r="U17" s="12" t="e">
        <f>B17*#REF!</f>
        <v>#REF!</v>
      </c>
      <c r="V17" s="12" t="e">
        <f>B17*#REF!</f>
        <v>#REF!</v>
      </c>
      <c r="W17" s="60" t="e">
        <f>B17*#REF!</f>
        <v>#REF!</v>
      </c>
      <c r="X17" s="15" t="s">
        <v>50</v>
      </c>
    </row>
    <row r="18" spans="1:24" x14ac:dyDescent="0.25">
      <c r="A18" s="56" t="s">
        <v>52</v>
      </c>
      <c r="B18" s="10">
        <v>1</v>
      </c>
      <c r="C18" s="12" t="e">
        <f>B18*#REF!</f>
        <v>#REF!</v>
      </c>
      <c r="D18" s="12" t="e">
        <f>B18*#REF!</f>
        <v>#REF!</v>
      </c>
      <c r="E18" s="12" t="e">
        <f>B18*#REF!</f>
        <v>#REF!</v>
      </c>
      <c r="F18" s="12" t="e">
        <f>B18*#REF!</f>
        <v>#REF!</v>
      </c>
      <c r="G18" s="12" t="e">
        <f>B18*#REF!</f>
        <v>#REF!</v>
      </c>
      <c r="H18" s="12" t="e">
        <f>B18*#REF!</f>
        <v>#REF!</v>
      </c>
      <c r="I18" s="12" t="e">
        <f>B18*#REF!</f>
        <v>#REF!</v>
      </c>
      <c r="J18" s="12" t="e">
        <f>B18*#REF!</f>
        <v>#REF!</v>
      </c>
      <c r="K18" s="12" t="e">
        <f>B18*#REF!</f>
        <v>#REF!</v>
      </c>
      <c r="L18" s="12" t="e">
        <f>B18*#REF!</f>
        <v>#REF!</v>
      </c>
      <c r="M18" s="12" t="e">
        <f>B18*#REF!</f>
        <v>#REF!</v>
      </c>
      <c r="N18" s="12" t="e">
        <f>B18*#REF!</f>
        <v>#REF!</v>
      </c>
      <c r="O18" s="12" t="e">
        <f>B18*#REF!</f>
        <v>#REF!</v>
      </c>
      <c r="P18" s="12" t="e">
        <f>B18*#REF!</f>
        <v>#REF!</v>
      </c>
      <c r="Q18" s="12" t="e">
        <f>B18*#REF!</f>
        <v>#REF!</v>
      </c>
      <c r="R18" s="12" t="e">
        <f>B18*#REF!</f>
        <v>#REF!</v>
      </c>
      <c r="S18" s="12" t="e">
        <f>B18*#REF!</f>
        <v>#REF!</v>
      </c>
      <c r="T18" s="12" t="e">
        <f>B18*#REF!</f>
        <v>#REF!</v>
      </c>
      <c r="U18" s="12" t="e">
        <f>B18*#REF!</f>
        <v>#REF!</v>
      </c>
      <c r="V18" s="12" t="e">
        <f>B18*#REF!</f>
        <v>#REF!</v>
      </c>
      <c r="W18" s="60" t="e">
        <f>B18*#REF!</f>
        <v>#REF!</v>
      </c>
      <c r="X18" s="15" t="s">
        <v>53</v>
      </c>
    </row>
    <row r="19" spans="1:24" x14ac:dyDescent="0.25">
      <c r="A19" s="56" t="s">
        <v>54</v>
      </c>
      <c r="B19" s="10">
        <v>1</v>
      </c>
      <c r="C19" s="12" t="e">
        <f>B19*#REF!</f>
        <v>#REF!</v>
      </c>
      <c r="D19" s="12" t="e">
        <f>B19*#REF!</f>
        <v>#REF!</v>
      </c>
      <c r="E19" s="12" t="e">
        <f>B19*#REF!</f>
        <v>#REF!</v>
      </c>
      <c r="F19" s="12" t="e">
        <f>B19*#REF!</f>
        <v>#REF!</v>
      </c>
      <c r="G19" s="12" t="e">
        <f>B19*#REF!</f>
        <v>#REF!</v>
      </c>
      <c r="H19" s="12" t="e">
        <f>B19*#REF!</f>
        <v>#REF!</v>
      </c>
      <c r="I19" s="12" t="e">
        <f>B19*#REF!</f>
        <v>#REF!</v>
      </c>
      <c r="J19" s="12" t="e">
        <f>B19*#REF!</f>
        <v>#REF!</v>
      </c>
      <c r="K19" s="12" t="e">
        <f>B19*#REF!</f>
        <v>#REF!</v>
      </c>
      <c r="L19" s="12" t="e">
        <f>B19*#REF!</f>
        <v>#REF!</v>
      </c>
      <c r="M19" s="12" t="e">
        <f>B19*#REF!</f>
        <v>#REF!</v>
      </c>
      <c r="N19" s="12" t="e">
        <f>B19*#REF!</f>
        <v>#REF!</v>
      </c>
      <c r="O19" s="12" t="e">
        <f>B19*#REF!</f>
        <v>#REF!</v>
      </c>
      <c r="P19" s="12" t="e">
        <f>B19*#REF!</f>
        <v>#REF!</v>
      </c>
      <c r="Q19" s="12" t="e">
        <f>B19*#REF!</f>
        <v>#REF!</v>
      </c>
      <c r="R19" s="12" t="e">
        <f>B19*#REF!</f>
        <v>#REF!</v>
      </c>
      <c r="S19" s="12" t="e">
        <f>B19*#REF!</f>
        <v>#REF!</v>
      </c>
      <c r="T19" s="12" t="e">
        <f>B19*#REF!</f>
        <v>#REF!</v>
      </c>
      <c r="U19" s="12" t="e">
        <f>B19*#REF!</f>
        <v>#REF!</v>
      </c>
      <c r="V19" s="12" t="e">
        <f>B19*#REF!</f>
        <v>#REF!</v>
      </c>
      <c r="W19" s="60" t="e">
        <f>B19*#REF!</f>
        <v>#REF!</v>
      </c>
      <c r="X19" s="15" t="s">
        <v>55</v>
      </c>
    </row>
    <row r="20" spans="1:24" x14ac:dyDescent="0.25">
      <c r="A20" s="56" t="s">
        <v>56</v>
      </c>
      <c r="B20" s="10">
        <v>1</v>
      </c>
      <c r="C20" s="12" t="e">
        <f>B20*#REF!</f>
        <v>#REF!</v>
      </c>
      <c r="D20" s="12" t="e">
        <f>B20*#REF!</f>
        <v>#REF!</v>
      </c>
      <c r="E20" s="12" t="e">
        <f>B20*#REF!</f>
        <v>#REF!</v>
      </c>
      <c r="F20" s="12" t="e">
        <f>B20*#REF!</f>
        <v>#REF!</v>
      </c>
      <c r="G20" s="12" t="e">
        <f>B20*#REF!</f>
        <v>#REF!</v>
      </c>
      <c r="H20" s="12" t="e">
        <f>B20*#REF!</f>
        <v>#REF!</v>
      </c>
      <c r="I20" s="12" t="e">
        <f>B20*#REF!</f>
        <v>#REF!</v>
      </c>
      <c r="J20" s="12" t="e">
        <f>B20*#REF!</f>
        <v>#REF!</v>
      </c>
      <c r="K20" s="12" t="e">
        <f>B20*#REF!</f>
        <v>#REF!</v>
      </c>
      <c r="L20" s="12" t="e">
        <f>B20*#REF!</f>
        <v>#REF!</v>
      </c>
      <c r="M20" s="12" t="e">
        <f>B20*#REF!</f>
        <v>#REF!</v>
      </c>
      <c r="N20" s="12" t="e">
        <f>B20*#REF!</f>
        <v>#REF!</v>
      </c>
      <c r="O20" s="12" t="e">
        <f>B20*#REF!</f>
        <v>#REF!</v>
      </c>
      <c r="P20" s="12" t="e">
        <f>B20*#REF!</f>
        <v>#REF!</v>
      </c>
      <c r="Q20" s="12" t="e">
        <f>B20*#REF!</f>
        <v>#REF!</v>
      </c>
      <c r="R20" s="12" t="e">
        <f>B20*#REF!</f>
        <v>#REF!</v>
      </c>
      <c r="S20" s="12" t="e">
        <f>B20*#REF!</f>
        <v>#REF!</v>
      </c>
      <c r="T20" s="12" t="e">
        <f>B20*#REF!</f>
        <v>#REF!</v>
      </c>
      <c r="U20" s="12" t="e">
        <f>B20*#REF!</f>
        <v>#REF!</v>
      </c>
      <c r="V20" s="12" t="e">
        <f>B20*#REF!</f>
        <v>#REF!</v>
      </c>
      <c r="W20" s="60" t="e">
        <f>B20*#REF!</f>
        <v>#REF!</v>
      </c>
      <c r="X20" s="15" t="s">
        <v>57</v>
      </c>
    </row>
    <row r="21" spans="1:24" x14ac:dyDescent="0.25">
      <c r="A21" s="56" t="s">
        <v>58</v>
      </c>
      <c r="B21" s="10">
        <v>1</v>
      </c>
      <c r="C21" s="12" t="e">
        <f>B21*#REF!</f>
        <v>#REF!</v>
      </c>
      <c r="D21" s="12" t="e">
        <f>B21*#REF!</f>
        <v>#REF!</v>
      </c>
      <c r="E21" s="12" t="e">
        <f>B21*#REF!</f>
        <v>#REF!</v>
      </c>
      <c r="F21" s="12" t="e">
        <f>B21*#REF!</f>
        <v>#REF!</v>
      </c>
      <c r="G21" s="12" t="e">
        <f>B21*#REF!</f>
        <v>#REF!</v>
      </c>
      <c r="H21" s="12" t="e">
        <f>B21*#REF!</f>
        <v>#REF!</v>
      </c>
      <c r="I21" s="12" t="e">
        <f>B21*#REF!</f>
        <v>#REF!</v>
      </c>
      <c r="J21" s="12" t="e">
        <f>B21*#REF!</f>
        <v>#REF!</v>
      </c>
      <c r="K21" s="12" t="e">
        <f>B21*#REF!</f>
        <v>#REF!</v>
      </c>
      <c r="L21" s="12" t="e">
        <f>B21*#REF!</f>
        <v>#REF!</v>
      </c>
      <c r="M21" s="12" t="e">
        <f>B21*#REF!</f>
        <v>#REF!</v>
      </c>
      <c r="N21" s="12" t="e">
        <f>B21*#REF!</f>
        <v>#REF!</v>
      </c>
      <c r="O21" s="12" t="e">
        <f>B21*#REF!</f>
        <v>#REF!</v>
      </c>
      <c r="P21" s="12" t="e">
        <f>B21*#REF!</f>
        <v>#REF!</v>
      </c>
      <c r="Q21" s="12" t="e">
        <f>B21*#REF!</f>
        <v>#REF!</v>
      </c>
      <c r="R21" s="12" t="e">
        <f>B21*#REF!</f>
        <v>#REF!</v>
      </c>
      <c r="S21" s="12" t="e">
        <f>B21*#REF!</f>
        <v>#REF!</v>
      </c>
      <c r="T21" s="12" t="e">
        <f>B21*#REF!</f>
        <v>#REF!</v>
      </c>
      <c r="U21" s="12" t="e">
        <f>B21*#REF!</f>
        <v>#REF!</v>
      </c>
      <c r="V21" s="12" t="e">
        <f>B21*#REF!</f>
        <v>#REF!</v>
      </c>
      <c r="W21" s="60" t="e">
        <f>B21*#REF!</f>
        <v>#REF!</v>
      </c>
      <c r="X21" s="15" t="s">
        <v>59</v>
      </c>
    </row>
    <row r="22" spans="1:24" x14ac:dyDescent="0.25">
      <c r="A22" s="56" t="s">
        <v>60</v>
      </c>
      <c r="B22" s="10">
        <v>1</v>
      </c>
      <c r="C22" s="12" t="e">
        <f>B22*#REF!</f>
        <v>#REF!</v>
      </c>
      <c r="D22" s="12" t="e">
        <f>B22*#REF!</f>
        <v>#REF!</v>
      </c>
      <c r="E22" s="12" t="e">
        <f>B22*#REF!</f>
        <v>#REF!</v>
      </c>
      <c r="F22" s="12" t="e">
        <f>B22*#REF!</f>
        <v>#REF!</v>
      </c>
      <c r="G22" s="12" t="e">
        <f>B22*#REF!</f>
        <v>#REF!</v>
      </c>
      <c r="H22" s="12" t="e">
        <f>B22*#REF!</f>
        <v>#REF!</v>
      </c>
      <c r="I22" s="12" t="e">
        <f>B22*#REF!</f>
        <v>#REF!</v>
      </c>
      <c r="J22" s="12" t="e">
        <f>B22*#REF!</f>
        <v>#REF!</v>
      </c>
      <c r="K22" s="12" t="e">
        <f>B22*#REF!</f>
        <v>#REF!</v>
      </c>
      <c r="L22" s="12" t="e">
        <f>B22*#REF!</f>
        <v>#REF!</v>
      </c>
      <c r="M22" s="12" t="e">
        <f>B22*#REF!</f>
        <v>#REF!</v>
      </c>
      <c r="N22" s="12" t="e">
        <f>B22*#REF!</f>
        <v>#REF!</v>
      </c>
      <c r="O22" s="12" t="e">
        <f>B22*#REF!</f>
        <v>#REF!</v>
      </c>
      <c r="P22" s="12" t="e">
        <f>B22*#REF!</f>
        <v>#REF!</v>
      </c>
      <c r="Q22" s="12" t="e">
        <f>B22*#REF!</f>
        <v>#REF!</v>
      </c>
      <c r="R22" s="12" t="e">
        <f>B22*#REF!</f>
        <v>#REF!</v>
      </c>
      <c r="S22" s="12" t="e">
        <f>B22*#REF!</f>
        <v>#REF!</v>
      </c>
      <c r="T22" s="12" t="e">
        <f>B22*#REF!</f>
        <v>#REF!</v>
      </c>
      <c r="U22" s="12" t="e">
        <f>B22*#REF!</f>
        <v>#REF!</v>
      </c>
      <c r="V22" s="12" t="e">
        <f>B22*#REF!</f>
        <v>#REF!</v>
      </c>
      <c r="W22" s="60" t="e">
        <f>B22*#REF!</f>
        <v>#REF!</v>
      </c>
      <c r="X22" s="15" t="s">
        <v>61</v>
      </c>
    </row>
    <row r="23" spans="1:24" x14ac:dyDescent="0.25">
      <c r="A23" s="56" t="s">
        <v>62</v>
      </c>
      <c r="B23" s="10">
        <v>1</v>
      </c>
      <c r="C23" s="12" t="e">
        <f>B23*#REF!</f>
        <v>#REF!</v>
      </c>
      <c r="D23" s="12" t="e">
        <f>B23*#REF!</f>
        <v>#REF!</v>
      </c>
      <c r="E23" s="12" t="e">
        <f>B23*#REF!</f>
        <v>#REF!</v>
      </c>
      <c r="F23" s="12" t="e">
        <f>B23*#REF!</f>
        <v>#REF!</v>
      </c>
      <c r="G23" s="12" t="e">
        <f>B23*#REF!</f>
        <v>#REF!</v>
      </c>
      <c r="H23" s="12" t="e">
        <f>B23*#REF!</f>
        <v>#REF!</v>
      </c>
      <c r="I23" s="12" t="e">
        <f>B23*#REF!</f>
        <v>#REF!</v>
      </c>
      <c r="J23" s="12" t="e">
        <f>B23*#REF!</f>
        <v>#REF!</v>
      </c>
      <c r="K23" s="12" t="e">
        <f>B23*#REF!</f>
        <v>#REF!</v>
      </c>
      <c r="L23" s="12" t="e">
        <f>B23*#REF!</f>
        <v>#REF!</v>
      </c>
      <c r="M23" s="12" t="e">
        <f>B23*#REF!</f>
        <v>#REF!</v>
      </c>
      <c r="N23" s="12" t="e">
        <f>B23*#REF!</f>
        <v>#REF!</v>
      </c>
      <c r="O23" s="12" t="e">
        <f>B23*#REF!</f>
        <v>#REF!</v>
      </c>
      <c r="P23" s="12" t="e">
        <f>B23*#REF!</f>
        <v>#REF!</v>
      </c>
      <c r="Q23" s="12" t="e">
        <f>B23*#REF!</f>
        <v>#REF!</v>
      </c>
      <c r="R23" s="12" t="e">
        <f>B23*#REF!</f>
        <v>#REF!</v>
      </c>
      <c r="S23" s="12" t="e">
        <f>B23*#REF!</f>
        <v>#REF!</v>
      </c>
      <c r="T23" s="12" t="e">
        <f>B23*#REF!</f>
        <v>#REF!</v>
      </c>
      <c r="U23" s="12" t="e">
        <f>B23*#REF!</f>
        <v>#REF!</v>
      </c>
      <c r="V23" s="12" t="e">
        <f>B23*#REF!</f>
        <v>#REF!</v>
      </c>
      <c r="W23" s="60" t="e">
        <f>B23*#REF!</f>
        <v>#REF!</v>
      </c>
      <c r="X23" s="15" t="s">
        <v>63</v>
      </c>
    </row>
    <row r="24" spans="1:24" x14ac:dyDescent="0.25">
      <c r="A24" s="56" t="s">
        <v>64</v>
      </c>
      <c r="B24" s="10">
        <v>1</v>
      </c>
      <c r="C24" s="12" t="e">
        <f>B24*#REF!</f>
        <v>#REF!</v>
      </c>
      <c r="D24" s="12" t="e">
        <f>B24*#REF!</f>
        <v>#REF!</v>
      </c>
      <c r="E24" s="12" t="e">
        <f>B24*#REF!</f>
        <v>#REF!</v>
      </c>
      <c r="F24" s="12" t="e">
        <f>B24*#REF!</f>
        <v>#REF!</v>
      </c>
      <c r="G24" s="12" t="e">
        <f>B24*#REF!</f>
        <v>#REF!</v>
      </c>
      <c r="H24" s="12" t="e">
        <f>B24*#REF!</f>
        <v>#REF!</v>
      </c>
      <c r="I24" s="12" t="e">
        <f>B24*#REF!</f>
        <v>#REF!</v>
      </c>
      <c r="J24" s="12" t="e">
        <f>B24*#REF!</f>
        <v>#REF!</v>
      </c>
      <c r="K24" s="12" t="e">
        <f>B24*#REF!</f>
        <v>#REF!</v>
      </c>
      <c r="L24" s="12" t="e">
        <f>B24*#REF!</f>
        <v>#REF!</v>
      </c>
      <c r="M24" s="12" t="e">
        <f>B24*#REF!</f>
        <v>#REF!</v>
      </c>
      <c r="N24" s="12" t="e">
        <f>B24*#REF!</f>
        <v>#REF!</v>
      </c>
      <c r="O24" s="12" t="e">
        <f>B24*#REF!</f>
        <v>#REF!</v>
      </c>
      <c r="P24" s="12" t="e">
        <f>B24*#REF!</f>
        <v>#REF!</v>
      </c>
      <c r="Q24" s="12" t="e">
        <f>B24*#REF!</f>
        <v>#REF!</v>
      </c>
      <c r="R24" s="12" t="e">
        <f>B24*#REF!</f>
        <v>#REF!</v>
      </c>
      <c r="S24" s="12" t="e">
        <f>B24*#REF!</f>
        <v>#REF!</v>
      </c>
      <c r="T24" s="12" t="e">
        <f>B24*#REF!</f>
        <v>#REF!</v>
      </c>
      <c r="U24" s="12" t="e">
        <f>B24*#REF!</f>
        <v>#REF!</v>
      </c>
      <c r="V24" s="12" t="e">
        <f>B24*#REF!</f>
        <v>#REF!</v>
      </c>
      <c r="W24" s="60" t="e">
        <f>B24*#REF!</f>
        <v>#REF!</v>
      </c>
      <c r="X24" s="15" t="s">
        <v>53</v>
      </c>
    </row>
    <row r="25" spans="1:24" x14ac:dyDescent="0.25">
      <c r="A25" s="56" t="s">
        <v>65</v>
      </c>
      <c r="B25" s="10">
        <v>1</v>
      </c>
      <c r="C25" s="12" t="e">
        <f>B25*#REF!</f>
        <v>#REF!</v>
      </c>
      <c r="D25" s="12" t="e">
        <f>B25*#REF!</f>
        <v>#REF!</v>
      </c>
      <c r="E25" s="12" t="e">
        <f>B25*#REF!</f>
        <v>#REF!</v>
      </c>
      <c r="F25" s="12" t="e">
        <f>B25*#REF!</f>
        <v>#REF!</v>
      </c>
      <c r="G25" s="12" t="e">
        <f>B25*#REF!</f>
        <v>#REF!</v>
      </c>
      <c r="H25" s="12" t="e">
        <f>B25*#REF!</f>
        <v>#REF!</v>
      </c>
      <c r="I25" s="12" t="e">
        <f>B25*#REF!</f>
        <v>#REF!</v>
      </c>
      <c r="J25" s="12" t="e">
        <f>B25*#REF!</f>
        <v>#REF!</v>
      </c>
      <c r="K25" s="12" t="e">
        <f>B25*#REF!</f>
        <v>#REF!</v>
      </c>
      <c r="L25" s="12" t="e">
        <f>B25*#REF!</f>
        <v>#REF!</v>
      </c>
      <c r="M25" s="12" t="e">
        <f>B25*#REF!</f>
        <v>#REF!</v>
      </c>
      <c r="N25" s="12" t="e">
        <f>B25*#REF!</f>
        <v>#REF!</v>
      </c>
      <c r="O25" s="12" t="e">
        <f>B25*#REF!</f>
        <v>#REF!</v>
      </c>
      <c r="P25" s="12" t="e">
        <f>B25*#REF!</f>
        <v>#REF!</v>
      </c>
      <c r="Q25" s="12" t="e">
        <f>B25*#REF!</f>
        <v>#REF!</v>
      </c>
      <c r="R25" s="12" t="e">
        <f>B25*#REF!</f>
        <v>#REF!</v>
      </c>
      <c r="S25" s="12" t="e">
        <f>B25*#REF!</f>
        <v>#REF!</v>
      </c>
      <c r="T25" s="12" t="e">
        <f>B25*#REF!</f>
        <v>#REF!</v>
      </c>
      <c r="U25" s="12" t="e">
        <f>B25*#REF!</f>
        <v>#REF!</v>
      </c>
      <c r="V25" s="12" t="e">
        <f>B25*#REF!</f>
        <v>#REF!</v>
      </c>
      <c r="W25" s="60" t="e">
        <f>B25*#REF!</f>
        <v>#REF!</v>
      </c>
      <c r="X25" s="15" t="s">
        <v>25</v>
      </c>
    </row>
    <row r="26" spans="1:24" x14ac:dyDescent="0.25">
      <c r="A26" s="56" t="s">
        <v>66</v>
      </c>
      <c r="B26" s="10">
        <v>1</v>
      </c>
      <c r="C26" s="12" t="e">
        <f>B26*#REF!</f>
        <v>#REF!</v>
      </c>
      <c r="D26" s="12" t="e">
        <f>B26*#REF!</f>
        <v>#REF!</v>
      </c>
      <c r="E26" s="12" t="e">
        <f>B26*#REF!</f>
        <v>#REF!</v>
      </c>
      <c r="F26" s="12" t="e">
        <f>B26*#REF!</f>
        <v>#REF!</v>
      </c>
      <c r="G26" s="12" t="e">
        <f>B26*#REF!</f>
        <v>#REF!</v>
      </c>
      <c r="H26" s="12" t="e">
        <f>B26*#REF!</f>
        <v>#REF!</v>
      </c>
      <c r="I26" s="12" t="e">
        <f>B26*#REF!</f>
        <v>#REF!</v>
      </c>
      <c r="J26" s="12" t="e">
        <f>B26*#REF!</f>
        <v>#REF!</v>
      </c>
      <c r="K26" s="12" t="e">
        <f>B26*#REF!</f>
        <v>#REF!</v>
      </c>
      <c r="L26" s="12" t="e">
        <f>B26*#REF!</f>
        <v>#REF!</v>
      </c>
      <c r="M26" s="12" t="e">
        <f>B26*#REF!</f>
        <v>#REF!</v>
      </c>
      <c r="N26" s="12" t="e">
        <f>B26*#REF!</f>
        <v>#REF!</v>
      </c>
      <c r="O26" s="12" t="e">
        <f>B26*#REF!</f>
        <v>#REF!</v>
      </c>
      <c r="P26" s="12" t="e">
        <f>B26*#REF!</f>
        <v>#REF!</v>
      </c>
      <c r="Q26" s="12" t="e">
        <f>B26*#REF!</f>
        <v>#REF!</v>
      </c>
      <c r="R26" s="12" t="e">
        <f>B26*#REF!</f>
        <v>#REF!</v>
      </c>
      <c r="S26" s="12" t="e">
        <f>B26*#REF!</f>
        <v>#REF!</v>
      </c>
      <c r="T26" s="12" t="e">
        <f>B26*#REF!</f>
        <v>#REF!</v>
      </c>
      <c r="U26" s="12" t="e">
        <f>B26*#REF!</f>
        <v>#REF!</v>
      </c>
      <c r="V26" s="12" t="e">
        <f>B26*#REF!</f>
        <v>#REF!</v>
      </c>
      <c r="W26" s="60" t="e">
        <f>B26*#REF!</f>
        <v>#REF!</v>
      </c>
      <c r="X26" s="15" t="s">
        <v>55</v>
      </c>
    </row>
    <row r="27" spans="1:24" x14ac:dyDescent="0.25">
      <c r="A27" s="56" t="s">
        <v>67</v>
      </c>
      <c r="B27" s="10">
        <v>1</v>
      </c>
      <c r="C27" s="12" t="e">
        <f>B27*#REF!</f>
        <v>#REF!</v>
      </c>
      <c r="D27" s="12" t="e">
        <f>B27*#REF!</f>
        <v>#REF!</v>
      </c>
      <c r="E27" s="12" t="e">
        <f>B27*#REF!</f>
        <v>#REF!</v>
      </c>
      <c r="F27" s="12" t="e">
        <f>B27*#REF!</f>
        <v>#REF!</v>
      </c>
      <c r="G27" s="12" t="e">
        <f>B27*#REF!</f>
        <v>#REF!</v>
      </c>
      <c r="H27" s="12" t="e">
        <f>B27*#REF!</f>
        <v>#REF!</v>
      </c>
      <c r="I27" s="12" t="e">
        <f>B27*#REF!</f>
        <v>#REF!</v>
      </c>
      <c r="J27" s="12" t="e">
        <f>B27*#REF!</f>
        <v>#REF!</v>
      </c>
      <c r="K27" s="12" t="e">
        <f>B27*#REF!</f>
        <v>#REF!</v>
      </c>
      <c r="L27" s="12" t="e">
        <f>B27*#REF!</f>
        <v>#REF!</v>
      </c>
      <c r="M27" s="12" t="e">
        <f>B27*#REF!</f>
        <v>#REF!</v>
      </c>
      <c r="N27" s="12" t="e">
        <f>B27*#REF!</f>
        <v>#REF!</v>
      </c>
      <c r="O27" s="12" t="e">
        <f>B27*#REF!</f>
        <v>#REF!</v>
      </c>
      <c r="P27" s="12" t="e">
        <f>B27*#REF!</f>
        <v>#REF!</v>
      </c>
      <c r="Q27" s="12" t="e">
        <f>B27*#REF!</f>
        <v>#REF!</v>
      </c>
      <c r="R27" s="12" t="e">
        <f>B27*#REF!</f>
        <v>#REF!</v>
      </c>
      <c r="S27" s="12" t="e">
        <f>B27*#REF!</f>
        <v>#REF!</v>
      </c>
      <c r="T27" s="12" t="e">
        <f>B27*#REF!</f>
        <v>#REF!</v>
      </c>
      <c r="U27" s="12" t="e">
        <f>B27*#REF!</f>
        <v>#REF!</v>
      </c>
      <c r="V27" s="12" t="e">
        <f>B27*#REF!</f>
        <v>#REF!</v>
      </c>
      <c r="W27" s="60" t="e">
        <f>B27*#REF!</f>
        <v>#REF!</v>
      </c>
      <c r="X27" s="15" t="s">
        <v>55</v>
      </c>
    </row>
    <row r="28" spans="1:24" x14ac:dyDescent="0.25">
      <c r="A28" s="56" t="s">
        <v>68</v>
      </c>
      <c r="B28" s="10">
        <v>1</v>
      </c>
      <c r="C28" s="12" t="e">
        <f>B28*#REF!</f>
        <v>#REF!</v>
      </c>
      <c r="D28" s="12" t="e">
        <f>B28*#REF!</f>
        <v>#REF!</v>
      </c>
      <c r="E28" s="12" t="e">
        <f>B28*#REF!</f>
        <v>#REF!</v>
      </c>
      <c r="F28" s="12" t="e">
        <f>B28*#REF!</f>
        <v>#REF!</v>
      </c>
      <c r="G28" s="12" t="e">
        <f>B28*#REF!</f>
        <v>#REF!</v>
      </c>
      <c r="H28" s="12" t="e">
        <f>B28*#REF!</f>
        <v>#REF!</v>
      </c>
      <c r="I28" s="12" t="e">
        <f>B28*#REF!</f>
        <v>#REF!</v>
      </c>
      <c r="J28" s="12" t="e">
        <f>B28*#REF!</f>
        <v>#REF!</v>
      </c>
      <c r="K28" s="12" t="e">
        <f>B28*#REF!</f>
        <v>#REF!</v>
      </c>
      <c r="L28" s="12" t="e">
        <f>B28*#REF!</f>
        <v>#REF!</v>
      </c>
      <c r="M28" s="12" t="e">
        <f>B28*#REF!</f>
        <v>#REF!</v>
      </c>
      <c r="N28" s="12" t="e">
        <f>B28*#REF!</f>
        <v>#REF!</v>
      </c>
      <c r="O28" s="12" t="e">
        <f>B28*#REF!</f>
        <v>#REF!</v>
      </c>
      <c r="P28" s="12" t="e">
        <f>B28*#REF!</f>
        <v>#REF!</v>
      </c>
      <c r="Q28" s="12" t="e">
        <f>B28*#REF!</f>
        <v>#REF!</v>
      </c>
      <c r="R28" s="12" t="e">
        <f>B28*#REF!</f>
        <v>#REF!</v>
      </c>
      <c r="S28" s="12" t="e">
        <f>B28*#REF!</f>
        <v>#REF!</v>
      </c>
      <c r="T28" s="12" t="e">
        <f>B28*#REF!</f>
        <v>#REF!</v>
      </c>
      <c r="U28" s="12" t="e">
        <f>B28*#REF!</f>
        <v>#REF!</v>
      </c>
      <c r="V28" s="12" t="e">
        <f>B28*#REF!</f>
        <v>#REF!</v>
      </c>
      <c r="W28" s="60" t="e">
        <f>B28*#REF!</f>
        <v>#REF!</v>
      </c>
      <c r="X28" s="15" t="s">
        <v>55</v>
      </c>
    </row>
    <row r="29" spans="1:24" x14ac:dyDescent="0.25">
      <c r="A29" s="56" t="s">
        <v>69</v>
      </c>
      <c r="B29" s="10">
        <v>1</v>
      </c>
      <c r="C29" s="12" t="e">
        <f>B29*#REF!</f>
        <v>#REF!</v>
      </c>
      <c r="D29" s="12" t="e">
        <f>B29*#REF!</f>
        <v>#REF!</v>
      </c>
      <c r="E29" s="12" t="e">
        <f>B29*#REF!</f>
        <v>#REF!</v>
      </c>
      <c r="F29" s="12" t="e">
        <f>B29*#REF!</f>
        <v>#REF!</v>
      </c>
      <c r="G29" s="12" t="e">
        <f>B29*#REF!</f>
        <v>#REF!</v>
      </c>
      <c r="H29" s="12" t="e">
        <f>B29*#REF!</f>
        <v>#REF!</v>
      </c>
      <c r="I29" s="12" t="e">
        <f>B29*#REF!</f>
        <v>#REF!</v>
      </c>
      <c r="J29" s="12" t="e">
        <f>B29*#REF!</f>
        <v>#REF!</v>
      </c>
      <c r="K29" s="12" t="e">
        <f>B29*#REF!</f>
        <v>#REF!</v>
      </c>
      <c r="L29" s="12" t="e">
        <f>B29*#REF!</f>
        <v>#REF!</v>
      </c>
      <c r="M29" s="12" t="e">
        <f>B29*#REF!</f>
        <v>#REF!</v>
      </c>
      <c r="N29" s="12" t="e">
        <f>B29*#REF!</f>
        <v>#REF!</v>
      </c>
      <c r="O29" s="12" t="e">
        <f>B29*#REF!</f>
        <v>#REF!</v>
      </c>
      <c r="P29" s="12" t="e">
        <f>B29*#REF!</f>
        <v>#REF!</v>
      </c>
      <c r="Q29" s="12" t="e">
        <f>B29*#REF!</f>
        <v>#REF!</v>
      </c>
      <c r="R29" s="12" t="e">
        <f>B29*#REF!</f>
        <v>#REF!</v>
      </c>
      <c r="S29" s="12" t="e">
        <f>B29*#REF!</f>
        <v>#REF!</v>
      </c>
      <c r="T29" s="12" t="e">
        <f>B29*#REF!</f>
        <v>#REF!</v>
      </c>
      <c r="U29" s="12" t="e">
        <f>B29*#REF!</f>
        <v>#REF!</v>
      </c>
      <c r="V29" s="12" t="e">
        <f>B29*#REF!</f>
        <v>#REF!</v>
      </c>
      <c r="W29" s="60" t="e">
        <f>B29*#REF!</f>
        <v>#REF!</v>
      </c>
      <c r="X29" s="15" t="s">
        <v>55</v>
      </c>
    </row>
    <row r="30" spans="1:24" x14ac:dyDescent="0.25">
      <c r="A30" s="56" t="s">
        <v>70</v>
      </c>
      <c r="B30" s="10">
        <v>1</v>
      </c>
      <c r="C30" s="12" t="e">
        <f>B30*#REF!</f>
        <v>#REF!</v>
      </c>
      <c r="D30" s="12" t="e">
        <f>B30*#REF!</f>
        <v>#REF!</v>
      </c>
      <c r="E30" s="12" t="e">
        <f>B30*#REF!</f>
        <v>#REF!</v>
      </c>
      <c r="F30" s="12" t="e">
        <f>B30*#REF!</f>
        <v>#REF!</v>
      </c>
      <c r="G30" s="12" t="e">
        <f>B30*#REF!</f>
        <v>#REF!</v>
      </c>
      <c r="H30" s="12" t="e">
        <f>B30*#REF!</f>
        <v>#REF!</v>
      </c>
      <c r="I30" s="12" t="e">
        <f>B30*#REF!</f>
        <v>#REF!</v>
      </c>
      <c r="J30" s="12" t="e">
        <f>B30*#REF!</f>
        <v>#REF!</v>
      </c>
      <c r="K30" s="12" t="e">
        <f>B30*#REF!</f>
        <v>#REF!</v>
      </c>
      <c r="L30" s="12" t="e">
        <f>B30*#REF!</f>
        <v>#REF!</v>
      </c>
      <c r="M30" s="12" t="e">
        <f>B30*#REF!</f>
        <v>#REF!</v>
      </c>
      <c r="N30" s="12" t="e">
        <f>B30*#REF!</f>
        <v>#REF!</v>
      </c>
      <c r="O30" s="12" t="e">
        <f>B30*#REF!</f>
        <v>#REF!</v>
      </c>
      <c r="P30" s="12" t="e">
        <f>B30*#REF!</f>
        <v>#REF!</v>
      </c>
      <c r="Q30" s="12" t="e">
        <f>B30*#REF!</f>
        <v>#REF!</v>
      </c>
      <c r="R30" s="12" t="e">
        <f>B30*#REF!</f>
        <v>#REF!</v>
      </c>
      <c r="S30" s="12" t="e">
        <f>B30*#REF!</f>
        <v>#REF!</v>
      </c>
      <c r="T30" s="12" t="e">
        <f>B30*#REF!</f>
        <v>#REF!</v>
      </c>
      <c r="U30" s="12" t="e">
        <f>B30*#REF!</f>
        <v>#REF!</v>
      </c>
      <c r="V30" s="12" t="e">
        <f>B30*#REF!</f>
        <v>#REF!</v>
      </c>
      <c r="W30" s="60" t="e">
        <f>B30*#REF!</f>
        <v>#REF!</v>
      </c>
      <c r="X30" s="15" t="s">
        <v>55</v>
      </c>
    </row>
    <row r="31" spans="1:24" x14ac:dyDescent="0.25">
      <c r="A31" s="56" t="s">
        <v>71</v>
      </c>
      <c r="B31" s="10">
        <v>1</v>
      </c>
      <c r="C31" s="12" t="e">
        <f>B31*#REF!</f>
        <v>#REF!</v>
      </c>
      <c r="D31" s="12" t="e">
        <f>B31*#REF!</f>
        <v>#REF!</v>
      </c>
      <c r="E31" s="12" t="e">
        <f>B31*#REF!</f>
        <v>#REF!</v>
      </c>
      <c r="F31" s="12" t="e">
        <f>B31*#REF!</f>
        <v>#REF!</v>
      </c>
      <c r="G31" s="12" t="e">
        <f>B31*#REF!</f>
        <v>#REF!</v>
      </c>
      <c r="H31" s="12" t="e">
        <f>B31*#REF!</f>
        <v>#REF!</v>
      </c>
      <c r="I31" s="12" t="e">
        <f>B31*#REF!</f>
        <v>#REF!</v>
      </c>
      <c r="J31" s="12" t="e">
        <f>B31*#REF!</f>
        <v>#REF!</v>
      </c>
      <c r="K31" s="12" t="e">
        <f>B31*#REF!</f>
        <v>#REF!</v>
      </c>
      <c r="L31" s="12" t="e">
        <f>B31*#REF!</f>
        <v>#REF!</v>
      </c>
      <c r="M31" s="12" t="e">
        <f>B31*#REF!</f>
        <v>#REF!</v>
      </c>
      <c r="N31" s="12" t="e">
        <f>B31*#REF!</f>
        <v>#REF!</v>
      </c>
      <c r="O31" s="12" t="e">
        <f>B31*#REF!</f>
        <v>#REF!</v>
      </c>
      <c r="P31" s="12" t="e">
        <f>B31*#REF!</f>
        <v>#REF!</v>
      </c>
      <c r="Q31" s="12" t="e">
        <f>B31*#REF!</f>
        <v>#REF!</v>
      </c>
      <c r="R31" s="12" t="e">
        <f>B31*#REF!</f>
        <v>#REF!</v>
      </c>
      <c r="S31" s="12" t="e">
        <f>B31*#REF!</f>
        <v>#REF!</v>
      </c>
      <c r="T31" s="12" t="e">
        <f>B31*#REF!</f>
        <v>#REF!</v>
      </c>
      <c r="U31" s="12" t="e">
        <f>B31*#REF!</f>
        <v>#REF!</v>
      </c>
      <c r="V31" s="12" t="e">
        <f>B31*#REF!</f>
        <v>#REF!</v>
      </c>
      <c r="W31" s="60" t="e">
        <f>B31*#REF!</f>
        <v>#REF!</v>
      </c>
      <c r="X31" s="15" t="s">
        <v>55</v>
      </c>
    </row>
    <row r="32" spans="1:24" x14ac:dyDescent="0.25">
      <c r="A32" s="56" t="s">
        <v>72</v>
      </c>
      <c r="B32" s="10">
        <v>1</v>
      </c>
      <c r="C32" s="12" t="e">
        <f>B32*#REF!</f>
        <v>#REF!</v>
      </c>
      <c r="D32" s="12" t="e">
        <f>B32*#REF!</f>
        <v>#REF!</v>
      </c>
      <c r="E32" s="12" t="e">
        <f>B32*#REF!</f>
        <v>#REF!</v>
      </c>
      <c r="F32" s="12" t="e">
        <f>B32*#REF!</f>
        <v>#REF!</v>
      </c>
      <c r="G32" s="12" t="e">
        <f>B32*#REF!</f>
        <v>#REF!</v>
      </c>
      <c r="H32" s="12" t="e">
        <f>B32*#REF!</f>
        <v>#REF!</v>
      </c>
      <c r="I32" s="12" t="e">
        <f>B32*#REF!</f>
        <v>#REF!</v>
      </c>
      <c r="J32" s="12" t="e">
        <f>B32*#REF!</f>
        <v>#REF!</v>
      </c>
      <c r="K32" s="12" t="e">
        <f>B32*#REF!</f>
        <v>#REF!</v>
      </c>
      <c r="L32" s="12" t="e">
        <f>B32*#REF!</f>
        <v>#REF!</v>
      </c>
      <c r="M32" s="12" t="e">
        <f>B32*#REF!</f>
        <v>#REF!</v>
      </c>
      <c r="N32" s="12" t="e">
        <f>B32*#REF!</f>
        <v>#REF!</v>
      </c>
      <c r="O32" s="12" t="e">
        <f>B32*#REF!</f>
        <v>#REF!</v>
      </c>
      <c r="P32" s="12" t="e">
        <f>B32*#REF!</f>
        <v>#REF!</v>
      </c>
      <c r="Q32" s="12" t="e">
        <f>B32*#REF!</f>
        <v>#REF!</v>
      </c>
      <c r="R32" s="12" t="e">
        <f>B32*#REF!</f>
        <v>#REF!</v>
      </c>
      <c r="S32" s="12" t="e">
        <f>B32*#REF!</f>
        <v>#REF!</v>
      </c>
      <c r="T32" s="12" t="e">
        <f>B32*#REF!</f>
        <v>#REF!</v>
      </c>
      <c r="U32" s="12" t="e">
        <f>B32*#REF!</f>
        <v>#REF!</v>
      </c>
      <c r="V32" s="12" t="e">
        <f>B32*#REF!</f>
        <v>#REF!</v>
      </c>
      <c r="W32" s="60" t="e">
        <f>B32*#REF!</f>
        <v>#REF!</v>
      </c>
      <c r="X32" s="15" t="s">
        <v>33</v>
      </c>
    </row>
    <row r="33" spans="1:24" x14ac:dyDescent="0.25">
      <c r="A33" s="56" t="s">
        <v>73</v>
      </c>
      <c r="B33" s="10">
        <v>1</v>
      </c>
      <c r="C33" s="12" t="e">
        <f>B33*#REF!</f>
        <v>#REF!</v>
      </c>
      <c r="D33" s="12" t="e">
        <f>B33*#REF!</f>
        <v>#REF!</v>
      </c>
      <c r="E33" s="12" t="e">
        <f>B33*#REF!</f>
        <v>#REF!</v>
      </c>
      <c r="F33" s="12" t="e">
        <f>B33*#REF!</f>
        <v>#REF!</v>
      </c>
      <c r="G33" s="12" t="e">
        <f>B33*#REF!</f>
        <v>#REF!</v>
      </c>
      <c r="H33" s="12" t="e">
        <f>B33*#REF!</f>
        <v>#REF!</v>
      </c>
      <c r="I33" s="12" t="e">
        <f>B33*#REF!</f>
        <v>#REF!</v>
      </c>
      <c r="J33" s="12" t="e">
        <f>B33*#REF!</f>
        <v>#REF!</v>
      </c>
      <c r="K33" s="12" t="e">
        <f>B33*#REF!</f>
        <v>#REF!</v>
      </c>
      <c r="L33" s="12" t="e">
        <f>B33*#REF!</f>
        <v>#REF!</v>
      </c>
      <c r="M33" s="12" t="e">
        <f>B33*#REF!</f>
        <v>#REF!</v>
      </c>
      <c r="N33" s="12" t="e">
        <f>B33*#REF!</f>
        <v>#REF!</v>
      </c>
      <c r="O33" s="12" t="e">
        <f>B33*#REF!</f>
        <v>#REF!</v>
      </c>
      <c r="P33" s="12" t="e">
        <f>B33*#REF!</f>
        <v>#REF!</v>
      </c>
      <c r="Q33" s="12" t="e">
        <f>B33*#REF!</f>
        <v>#REF!</v>
      </c>
      <c r="R33" s="12" t="e">
        <f>B33*#REF!</f>
        <v>#REF!</v>
      </c>
      <c r="S33" s="12" t="e">
        <f>B33*#REF!</f>
        <v>#REF!</v>
      </c>
      <c r="T33" s="12" t="e">
        <f>B33*#REF!</f>
        <v>#REF!</v>
      </c>
      <c r="U33" s="12" t="e">
        <f>B33*#REF!</f>
        <v>#REF!</v>
      </c>
      <c r="V33" s="12" t="e">
        <f>B33*#REF!</f>
        <v>#REF!</v>
      </c>
      <c r="W33" s="60" t="e">
        <f>B33*#REF!</f>
        <v>#REF!</v>
      </c>
      <c r="X33" s="15" t="s">
        <v>74</v>
      </c>
    </row>
    <row r="34" spans="1:24" x14ac:dyDescent="0.25">
      <c r="A34" s="56" t="s">
        <v>75</v>
      </c>
      <c r="B34" s="10">
        <v>1</v>
      </c>
      <c r="C34" s="12" t="e">
        <f>B34*#REF!</f>
        <v>#REF!</v>
      </c>
      <c r="D34" s="12" t="e">
        <f>B34*#REF!</f>
        <v>#REF!</v>
      </c>
      <c r="E34" s="12" t="e">
        <f>B34*#REF!</f>
        <v>#REF!</v>
      </c>
      <c r="F34" s="12" t="e">
        <f>B34*#REF!</f>
        <v>#REF!</v>
      </c>
      <c r="G34" s="12" t="e">
        <f>B34*#REF!</f>
        <v>#REF!</v>
      </c>
      <c r="H34" s="12" t="e">
        <f>B34*#REF!</f>
        <v>#REF!</v>
      </c>
      <c r="I34" s="12" t="e">
        <f>B34*#REF!</f>
        <v>#REF!</v>
      </c>
      <c r="J34" s="12" t="e">
        <f>B34*#REF!</f>
        <v>#REF!</v>
      </c>
      <c r="K34" s="12" t="e">
        <f>B34*#REF!</f>
        <v>#REF!</v>
      </c>
      <c r="L34" s="12" t="e">
        <f>B34*#REF!</f>
        <v>#REF!</v>
      </c>
      <c r="M34" s="12" t="e">
        <f>B34*#REF!</f>
        <v>#REF!</v>
      </c>
      <c r="N34" s="12" t="e">
        <f>B34*#REF!</f>
        <v>#REF!</v>
      </c>
      <c r="O34" s="12" t="e">
        <f>B34*#REF!</f>
        <v>#REF!</v>
      </c>
      <c r="P34" s="12" t="e">
        <f>B34*#REF!</f>
        <v>#REF!</v>
      </c>
      <c r="Q34" s="12" t="e">
        <f>B34*#REF!</f>
        <v>#REF!</v>
      </c>
      <c r="R34" s="12" t="e">
        <f>B34*#REF!</f>
        <v>#REF!</v>
      </c>
      <c r="S34" s="12" t="e">
        <f>B34*#REF!</f>
        <v>#REF!</v>
      </c>
      <c r="T34" s="12" t="e">
        <f>B34*#REF!</f>
        <v>#REF!</v>
      </c>
      <c r="U34" s="12" t="e">
        <f>B34*#REF!</f>
        <v>#REF!</v>
      </c>
      <c r="V34" s="12" t="e">
        <f>B34*#REF!</f>
        <v>#REF!</v>
      </c>
      <c r="W34" s="60" t="e">
        <f>B34*#REF!</f>
        <v>#REF!</v>
      </c>
      <c r="X34" s="15" t="s">
        <v>55</v>
      </c>
    </row>
    <row r="35" spans="1:24" x14ac:dyDescent="0.25">
      <c r="A35" s="56" t="s">
        <v>76</v>
      </c>
      <c r="B35" s="10">
        <v>1</v>
      </c>
      <c r="C35" s="12" t="e">
        <f>B35*#REF!</f>
        <v>#REF!</v>
      </c>
      <c r="D35" s="12" t="e">
        <f>B35*#REF!</f>
        <v>#REF!</v>
      </c>
      <c r="E35" s="12" t="e">
        <f>B35*#REF!</f>
        <v>#REF!</v>
      </c>
      <c r="F35" s="12" t="e">
        <f>B35*#REF!</f>
        <v>#REF!</v>
      </c>
      <c r="G35" s="12" t="e">
        <f>B35*#REF!</f>
        <v>#REF!</v>
      </c>
      <c r="H35" s="12" t="e">
        <f>B35*#REF!</f>
        <v>#REF!</v>
      </c>
      <c r="I35" s="12" t="e">
        <f>B35*#REF!</f>
        <v>#REF!</v>
      </c>
      <c r="J35" s="12" t="e">
        <f>B35*#REF!</f>
        <v>#REF!</v>
      </c>
      <c r="K35" s="12" t="e">
        <f>B35*#REF!</f>
        <v>#REF!</v>
      </c>
      <c r="L35" s="12" t="e">
        <f>B35*#REF!</f>
        <v>#REF!</v>
      </c>
      <c r="M35" s="12" t="e">
        <f>B35*#REF!</f>
        <v>#REF!</v>
      </c>
      <c r="N35" s="12" t="e">
        <f>B35*#REF!</f>
        <v>#REF!</v>
      </c>
      <c r="O35" s="12" t="e">
        <f>B35*#REF!</f>
        <v>#REF!</v>
      </c>
      <c r="P35" s="12" t="e">
        <f>B35*#REF!</f>
        <v>#REF!</v>
      </c>
      <c r="Q35" s="12" t="e">
        <f>B35*#REF!</f>
        <v>#REF!</v>
      </c>
      <c r="R35" s="12" t="e">
        <f>B35*#REF!</f>
        <v>#REF!</v>
      </c>
      <c r="S35" s="12" t="e">
        <f>B35*#REF!</f>
        <v>#REF!</v>
      </c>
      <c r="T35" s="12" t="e">
        <f>B35*#REF!</f>
        <v>#REF!</v>
      </c>
      <c r="U35" s="12" t="e">
        <f>B35*#REF!</f>
        <v>#REF!</v>
      </c>
      <c r="V35" s="12" t="e">
        <f>B35*#REF!</f>
        <v>#REF!</v>
      </c>
      <c r="W35" s="60" t="e">
        <f>B35*#REF!</f>
        <v>#REF!</v>
      </c>
      <c r="X35" s="15" t="s">
        <v>33</v>
      </c>
    </row>
    <row r="36" spans="1:24" x14ac:dyDescent="0.25">
      <c r="A36" s="56" t="s">
        <v>77</v>
      </c>
      <c r="B36" s="10">
        <v>1</v>
      </c>
      <c r="C36" s="12" t="e">
        <f>B36*#REF!</f>
        <v>#REF!</v>
      </c>
      <c r="D36" s="12" t="e">
        <f>B36*#REF!</f>
        <v>#REF!</v>
      </c>
      <c r="E36" s="12" t="e">
        <f>B36*#REF!</f>
        <v>#REF!</v>
      </c>
      <c r="F36" s="12" t="e">
        <f>B36*#REF!</f>
        <v>#REF!</v>
      </c>
      <c r="G36" s="12" t="e">
        <f>B36*#REF!</f>
        <v>#REF!</v>
      </c>
      <c r="H36" s="12" t="e">
        <f>B36*#REF!</f>
        <v>#REF!</v>
      </c>
      <c r="I36" s="12" t="e">
        <f>B36*#REF!</f>
        <v>#REF!</v>
      </c>
      <c r="J36" s="12" t="e">
        <f>B36*#REF!</f>
        <v>#REF!</v>
      </c>
      <c r="K36" s="12" t="e">
        <f>B36*#REF!</f>
        <v>#REF!</v>
      </c>
      <c r="L36" s="12" t="e">
        <f>B36*#REF!</f>
        <v>#REF!</v>
      </c>
      <c r="M36" s="12" t="e">
        <f>B36*#REF!</f>
        <v>#REF!</v>
      </c>
      <c r="N36" s="12" t="e">
        <f>B36*#REF!</f>
        <v>#REF!</v>
      </c>
      <c r="O36" s="12" t="e">
        <f>B36*#REF!</f>
        <v>#REF!</v>
      </c>
      <c r="P36" s="12" t="e">
        <f>B36*#REF!</f>
        <v>#REF!</v>
      </c>
      <c r="Q36" s="12" t="e">
        <f>B36*#REF!</f>
        <v>#REF!</v>
      </c>
      <c r="R36" s="12" t="e">
        <f>B36*#REF!</f>
        <v>#REF!</v>
      </c>
      <c r="S36" s="12" t="e">
        <f>B36*#REF!</f>
        <v>#REF!</v>
      </c>
      <c r="T36" s="12" t="e">
        <f>B36*#REF!</f>
        <v>#REF!</v>
      </c>
      <c r="U36" s="12" t="e">
        <f>B36*#REF!</f>
        <v>#REF!</v>
      </c>
      <c r="V36" s="12" t="e">
        <f>B36*#REF!</f>
        <v>#REF!</v>
      </c>
      <c r="W36" s="60" t="e">
        <f>B36*#REF!</f>
        <v>#REF!</v>
      </c>
      <c r="X36" s="15" t="s">
        <v>33</v>
      </c>
    </row>
    <row r="37" spans="1:24" x14ac:dyDescent="0.25">
      <c r="A37" s="56" t="s">
        <v>78</v>
      </c>
      <c r="B37" s="10">
        <v>1</v>
      </c>
      <c r="C37" s="12" t="e">
        <f>B37*#REF!</f>
        <v>#REF!</v>
      </c>
      <c r="D37" s="12" t="e">
        <f>B37*#REF!</f>
        <v>#REF!</v>
      </c>
      <c r="E37" s="12" t="e">
        <f>B37*#REF!</f>
        <v>#REF!</v>
      </c>
      <c r="F37" s="12" t="e">
        <f>B37*#REF!</f>
        <v>#REF!</v>
      </c>
      <c r="G37" s="12" t="e">
        <f>B37*#REF!</f>
        <v>#REF!</v>
      </c>
      <c r="H37" s="12" t="e">
        <f>B37*#REF!</f>
        <v>#REF!</v>
      </c>
      <c r="I37" s="12" t="e">
        <f>B37*#REF!</f>
        <v>#REF!</v>
      </c>
      <c r="J37" s="12" t="e">
        <f>B37*#REF!</f>
        <v>#REF!</v>
      </c>
      <c r="K37" s="12" t="e">
        <f>B37*#REF!</f>
        <v>#REF!</v>
      </c>
      <c r="L37" s="12" t="e">
        <f>B37*#REF!</f>
        <v>#REF!</v>
      </c>
      <c r="M37" s="12" t="e">
        <f>B37*#REF!</f>
        <v>#REF!</v>
      </c>
      <c r="N37" s="12" t="e">
        <f>B37*#REF!</f>
        <v>#REF!</v>
      </c>
      <c r="O37" s="12" t="e">
        <f>B37*#REF!</f>
        <v>#REF!</v>
      </c>
      <c r="P37" s="12" t="e">
        <f>B37*#REF!</f>
        <v>#REF!</v>
      </c>
      <c r="Q37" s="12" t="e">
        <f>B37*#REF!</f>
        <v>#REF!</v>
      </c>
      <c r="R37" s="12" t="e">
        <f>B37*#REF!</f>
        <v>#REF!</v>
      </c>
      <c r="S37" s="12" t="e">
        <f>B37*#REF!</f>
        <v>#REF!</v>
      </c>
      <c r="T37" s="12" t="e">
        <f>B37*#REF!</f>
        <v>#REF!</v>
      </c>
      <c r="U37" s="12" t="e">
        <f>B37*#REF!</f>
        <v>#REF!</v>
      </c>
      <c r="V37" s="12" t="e">
        <f>B37*#REF!</f>
        <v>#REF!</v>
      </c>
      <c r="W37" s="60" t="e">
        <f>B37*#REF!</f>
        <v>#REF!</v>
      </c>
      <c r="X37" s="15" t="s">
        <v>79</v>
      </c>
    </row>
    <row r="38" spans="1:24" x14ac:dyDescent="0.25">
      <c r="A38" s="56" t="s">
        <v>80</v>
      </c>
      <c r="B38" s="10">
        <v>1</v>
      </c>
      <c r="C38" s="12" t="e">
        <f>B38*#REF!</f>
        <v>#REF!</v>
      </c>
      <c r="D38" s="12" t="e">
        <f>B38*#REF!</f>
        <v>#REF!</v>
      </c>
      <c r="E38" s="12" t="e">
        <f>B38*#REF!</f>
        <v>#REF!</v>
      </c>
      <c r="F38" s="12" t="e">
        <f>B38*#REF!</f>
        <v>#REF!</v>
      </c>
      <c r="G38" s="12" t="e">
        <f>B38*#REF!</f>
        <v>#REF!</v>
      </c>
      <c r="H38" s="12" t="e">
        <f>B38*#REF!</f>
        <v>#REF!</v>
      </c>
      <c r="I38" s="12" t="e">
        <f>B38*#REF!</f>
        <v>#REF!</v>
      </c>
      <c r="J38" s="12" t="e">
        <f>B38*#REF!</f>
        <v>#REF!</v>
      </c>
      <c r="K38" s="12" t="e">
        <f>B38*#REF!</f>
        <v>#REF!</v>
      </c>
      <c r="L38" s="12" t="e">
        <f>B38*#REF!</f>
        <v>#REF!</v>
      </c>
      <c r="M38" s="12" t="e">
        <f>B38*#REF!</f>
        <v>#REF!</v>
      </c>
      <c r="N38" s="12" t="e">
        <f>B38*#REF!</f>
        <v>#REF!</v>
      </c>
      <c r="O38" s="12" t="e">
        <f>B38*#REF!</f>
        <v>#REF!</v>
      </c>
      <c r="P38" s="12" t="e">
        <f>B38*#REF!</f>
        <v>#REF!</v>
      </c>
      <c r="Q38" s="12" t="e">
        <f>B38*#REF!</f>
        <v>#REF!</v>
      </c>
      <c r="R38" s="12" t="e">
        <f>B38*#REF!</f>
        <v>#REF!</v>
      </c>
      <c r="S38" s="12" t="e">
        <f>B38*#REF!</f>
        <v>#REF!</v>
      </c>
      <c r="T38" s="12" t="e">
        <f>B38*#REF!</f>
        <v>#REF!</v>
      </c>
      <c r="U38" s="12" t="e">
        <f>B38*#REF!</f>
        <v>#REF!</v>
      </c>
      <c r="V38" s="12" t="e">
        <f>B38*#REF!</f>
        <v>#REF!</v>
      </c>
      <c r="W38" s="60" t="e">
        <f>B38*#REF!</f>
        <v>#REF!</v>
      </c>
      <c r="X38" s="15" t="s">
        <v>33</v>
      </c>
    </row>
    <row r="39" spans="1:24" x14ac:dyDescent="0.25">
      <c r="A39" s="56" t="s">
        <v>81</v>
      </c>
      <c r="B39" s="10">
        <v>1</v>
      </c>
      <c r="C39" s="12" t="e">
        <f>B39*#REF!</f>
        <v>#REF!</v>
      </c>
      <c r="D39" s="12" t="e">
        <f>B39*#REF!</f>
        <v>#REF!</v>
      </c>
      <c r="E39" s="12" t="e">
        <f>B39*#REF!</f>
        <v>#REF!</v>
      </c>
      <c r="F39" s="12" t="e">
        <f>B39*#REF!</f>
        <v>#REF!</v>
      </c>
      <c r="G39" s="12" t="e">
        <f>B39*#REF!</f>
        <v>#REF!</v>
      </c>
      <c r="H39" s="12" t="e">
        <f>B39*#REF!</f>
        <v>#REF!</v>
      </c>
      <c r="I39" s="12" t="e">
        <f>B39*#REF!</f>
        <v>#REF!</v>
      </c>
      <c r="J39" s="12" t="e">
        <f>B39*#REF!</f>
        <v>#REF!</v>
      </c>
      <c r="K39" s="12" t="e">
        <f>B39*#REF!</f>
        <v>#REF!</v>
      </c>
      <c r="L39" s="12" t="e">
        <f>B39*#REF!</f>
        <v>#REF!</v>
      </c>
      <c r="M39" s="12" t="e">
        <f>B39*#REF!</f>
        <v>#REF!</v>
      </c>
      <c r="N39" s="12" t="e">
        <f>B39*#REF!</f>
        <v>#REF!</v>
      </c>
      <c r="O39" s="12" t="e">
        <f>B39*#REF!</f>
        <v>#REF!</v>
      </c>
      <c r="P39" s="12" t="e">
        <f>B39*#REF!</f>
        <v>#REF!</v>
      </c>
      <c r="Q39" s="12" t="e">
        <f>B39*#REF!</f>
        <v>#REF!</v>
      </c>
      <c r="R39" s="12" t="e">
        <f>B39*#REF!</f>
        <v>#REF!</v>
      </c>
      <c r="S39" s="12" t="e">
        <f>B39*#REF!</f>
        <v>#REF!</v>
      </c>
      <c r="T39" s="12" t="e">
        <f>B39*#REF!</f>
        <v>#REF!</v>
      </c>
      <c r="U39" s="12" t="e">
        <f>B39*#REF!</f>
        <v>#REF!</v>
      </c>
      <c r="V39" s="12" t="e">
        <f>B39*#REF!</f>
        <v>#REF!</v>
      </c>
      <c r="W39" s="60" t="e">
        <f>B39*#REF!</f>
        <v>#REF!</v>
      </c>
      <c r="X39" s="15" t="s">
        <v>82</v>
      </c>
    </row>
    <row r="40" spans="1:24" x14ac:dyDescent="0.25">
      <c r="A40" s="56" t="s">
        <v>83</v>
      </c>
      <c r="B40" s="10">
        <v>1</v>
      </c>
      <c r="C40" s="12" t="e">
        <f>B40*#REF!</f>
        <v>#REF!</v>
      </c>
      <c r="D40" s="12" t="e">
        <f>B40*#REF!</f>
        <v>#REF!</v>
      </c>
      <c r="E40" s="12" t="e">
        <f>B40*#REF!</f>
        <v>#REF!</v>
      </c>
      <c r="F40" s="12" t="e">
        <f>B40*#REF!</f>
        <v>#REF!</v>
      </c>
      <c r="G40" s="12" t="e">
        <f>B40*#REF!</f>
        <v>#REF!</v>
      </c>
      <c r="H40" s="12" t="e">
        <f>B40*#REF!</f>
        <v>#REF!</v>
      </c>
      <c r="I40" s="12" t="e">
        <f>B40*#REF!</f>
        <v>#REF!</v>
      </c>
      <c r="J40" s="12" t="e">
        <f>B40*#REF!</f>
        <v>#REF!</v>
      </c>
      <c r="K40" s="12" t="e">
        <f>B40*#REF!</f>
        <v>#REF!</v>
      </c>
      <c r="L40" s="12" t="e">
        <f>B40*#REF!</f>
        <v>#REF!</v>
      </c>
      <c r="M40" s="12" t="e">
        <f>B40*#REF!</f>
        <v>#REF!</v>
      </c>
      <c r="N40" s="12" t="e">
        <f>B40*#REF!</f>
        <v>#REF!</v>
      </c>
      <c r="O40" s="12" t="e">
        <f>B40*#REF!</f>
        <v>#REF!</v>
      </c>
      <c r="P40" s="12" t="e">
        <f>B40*#REF!</f>
        <v>#REF!</v>
      </c>
      <c r="Q40" s="12" t="e">
        <f>B40*#REF!</f>
        <v>#REF!</v>
      </c>
      <c r="R40" s="12" t="e">
        <f>B40*#REF!</f>
        <v>#REF!</v>
      </c>
      <c r="S40" s="12" t="e">
        <f>B40*#REF!</f>
        <v>#REF!</v>
      </c>
      <c r="T40" s="12" t="e">
        <f>B40*#REF!</f>
        <v>#REF!</v>
      </c>
      <c r="U40" s="12" t="e">
        <f>B40*#REF!</f>
        <v>#REF!</v>
      </c>
      <c r="V40" s="12" t="e">
        <f>B40*#REF!</f>
        <v>#REF!</v>
      </c>
      <c r="W40" s="60" t="e">
        <f>B40*#REF!</f>
        <v>#REF!</v>
      </c>
      <c r="X40" s="15" t="s">
        <v>84</v>
      </c>
    </row>
    <row r="41" spans="1:24" x14ac:dyDescent="0.25">
      <c r="A41" s="56" t="s">
        <v>85</v>
      </c>
      <c r="B41" s="10">
        <v>1</v>
      </c>
      <c r="C41" s="12" t="e">
        <f>B41*#REF!</f>
        <v>#REF!</v>
      </c>
      <c r="D41" s="12" t="e">
        <f>B41*#REF!</f>
        <v>#REF!</v>
      </c>
      <c r="E41" s="12" t="e">
        <f>B41*#REF!</f>
        <v>#REF!</v>
      </c>
      <c r="F41" s="12" t="e">
        <f>B41*#REF!</f>
        <v>#REF!</v>
      </c>
      <c r="G41" s="12" t="e">
        <f>B41*#REF!</f>
        <v>#REF!</v>
      </c>
      <c r="H41" s="12" t="e">
        <f>B41*#REF!</f>
        <v>#REF!</v>
      </c>
      <c r="I41" s="12" t="e">
        <f>B41*#REF!</f>
        <v>#REF!</v>
      </c>
      <c r="J41" s="12" t="e">
        <f>B41*#REF!</f>
        <v>#REF!</v>
      </c>
      <c r="K41" s="12" t="e">
        <f>B41*#REF!</f>
        <v>#REF!</v>
      </c>
      <c r="L41" s="12" t="e">
        <f>B41*#REF!</f>
        <v>#REF!</v>
      </c>
      <c r="M41" s="12" t="e">
        <f>B41*#REF!</f>
        <v>#REF!</v>
      </c>
      <c r="N41" s="12" t="e">
        <f>B41*#REF!</f>
        <v>#REF!</v>
      </c>
      <c r="O41" s="12" t="e">
        <f>B41*#REF!</f>
        <v>#REF!</v>
      </c>
      <c r="P41" s="12" t="e">
        <f>B41*#REF!</f>
        <v>#REF!</v>
      </c>
      <c r="Q41" s="12" t="e">
        <f>B41*#REF!</f>
        <v>#REF!</v>
      </c>
      <c r="R41" s="12" t="e">
        <f>B41*#REF!</f>
        <v>#REF!</v>
      </c>
      <c r="S41" s="12" t="e">
        <f>B41*#REF!</f>
        <v>#REF!</v>
      </c>
      <c r="T41" s="12" t="e">
        <f>B41*#REF!</f>
        <v>#REF!</v>
      </c>
      <c r="U41" s="12" t="e">
        <f>B41*#REF!</f>
        <v>#REF!</v>
      </c>
      <c r="V41" s="12" t="e">
        <f>B41*#REF!</f>
        <v>#REF!</v>
      </c>
      <c r="W41" s="60" t="e">
        <f>B41*#REF!</f>
        <v>#REF!</v>
      </c>
      <c r="X41" s="15" t="s">
        <v>86</v>
      </c>
    </row>
    <row r="42" spans="1:24" x14ac:dyDescent="0.25">
      <c r="A42" s="56" t="s">
        <v>87</v>
      </c>
      <c r="B42" s="10">
        <v>1</v>
      </c>
      <c r="C42" s="12" t="e">
        <f>B42*#REF!</f>
        <v>#REF!</v>
      </c>
      <c r="D42" s="12" t="e">
        <f>B42*#REF!</f>
        <v>#REF!</v>
      </c>
      <c r="E42" s="12" t="e">
        <f>B42*#REF!</f>
        <v>#REF!</v>
      </c>
      <c r="F42" s="12" t="e">
        <f>B42*#REF!</f>
        <v>#REF!</v>
      </c>
      <c r="G42" s="12" t="e">
        <f>B42*#REF!</f>
        <v>#REF!</v>
      </c>
      <c r="H42" s="12" t="e">
        <f>B42*#REF!</f>
        <v>#REF!</v>
      </c>
      <c r="I42" s="12" t="e">
        <f>B42*#REF!</f>
        <v>#REF!</v>
      </c>
      <c r="J42" s="12" t="e">
        <f>B42*#REF!</f>
        <v>#REF!</v>
      </c>
      <c r="K42" s="12" t="e">
        <f>B42*#REF!</f>
        <v>#REF!</v>
      </c>
      <c r="L42" s="12" t="e">
        <f>B42*#REF!</f>
        <v>#REF!</v>
      </c>
      <c r="M42" s="12" t="e">
        <f>B42*#REF!</f>
        <v>#REF!</v>
      </c>
      <c r="N42" s="12" t="e">
        <f>B42*#REF!</f>
        <v>#REF!</v>
      </c>
      <c r="O42" s="12" t="e">
        <f>B42*#REF!</f>
        <v>#REF!</v>
      </c>
      <c r="P42" s="12" t="e">
        <f>B42*#REF!</f>
        <v>#REF!</v>
      </c>
      <c r="Q42" s="12" t="e">
        <f>B42*#REF!</f>
        <v>#REF!</v>
      </c>
      <c r="R42" s="12" t="e">
        <f>B42*#REF!</f>
        <v>#REF!</v>
      </c>
      <c r="S42" s="12" t="e">
        <f>B42*#REF!</f>
        <v>#REF!</v>
      </c>
      <c r="T42" s="12" t="e">
        <f>B42*#REF!</f>
        <v>#REF!</v>
      </c>
      <c r="U42" s="12" t="e">
        <f>B42*#REF!</f>
        <v>#REF!</v>
      </c>
      <c r="V42" s="12" t="e">
        <f>B42*#REF!</f>
        <v>#REF!</v>
      </c>
      <c r="W42" s="60" t="e">
        <f>B42*#REF!</f>
        <v>#REF!</v>
      </c>
      <c r="X42" s="15" t="s">
        <v>88</v>
      </c>
    </row>
    <row r="43" spans="1:24" x14ac:dyDescent="0.25">
      <c r="A43" s="56" t="s">
        <v>89</v>
      </c>
      <c r="B43" s="10">
        <v>1</v>
      </c>
      <c r="C43" s="12" t="e">
        <f>B43*#REF!</f>
        <v>#REF!</v>
      </c>
      <c r="D43" s="12" t="e">
        <f>B43*#REF!</f>
        <v>#REF!</v>
      </c>
      <c r="E43" s="12" t="e">
        <f>B43*#REF!</f>
        <v>#REF!</v>
      </c>
      <c r="F43" s="12" t="e">
        <f>B43*#REF!</f>
        <v>#REF!</v>
      </c>
      <c r="G43" s="12" t="e">
        <f>B43*#REF!</f>
        <v>#REF!</v>
      </c>
      <c r="H43" s="12" t="e">
        <f>B43*#REF!</f>
        <v>#REF!</v>
      </c>
      <c r="I43" s="12" t="e">
        <f>B43*#REF!</f>
        <v>#REF!</v>
      </c>
      <c r="J43" s="12" t="e">
        <f>B43*#REF!</f>
        <v>#REF!</v>
      </c>
      <c r="K43" s="12" t="e">
        <f>B43*#REF!</f>
        <v>#REF!</v>
      </c>
      <c r="L43" s="12" t="e">
        <f>B43*#REF!</f>
        <v>#REF!</v>
      </c>
      <c r="M43" s="12" t="e">
        <f>B43*#REF!</f>
        <v>#REF!</v>
      </c>
      <c r="N43" s="12" t="e">
        <f>B43*#REF!</f>
        <v>#REF!</v>
      </c>
      <c r="O43" s="12" t="e">
        <f>B43*#REF!</f>
        <v>#REF!</v>
      </c>
      <c r="P43" s="12" t="e">
        <f>B43*#REF!</f>
        <v>#REF!</v>
      </c>
      <c r="Q43" s="12" t="e">
        <f>B43*#REF!</f>
        <v>#REF!</v>
      </c>
      <c r="R43" s="12" t="e">
        <f>B43*#REF!</f>
        <v>#REF!</v>
      </c>
      <c r="S43" s="12" t="e">
        <f>B43*#REF!</f>
        <v>#REF!</v>
      </c>
      <c r="T43" s="12" t="e">
        <f>B43*#REF!</f>
        <v>#REF!</v>
      </c>
      <c r="U43" s="12" t="e">
        <f>B43*#REF!</f>
        <v>#REF!</v>
      </c>
      <c r="V43" s="12" t="e">
        <f>B43*#REF!</f>
        <v>#REF!</v>
      </c>
      <c r="W43" s="60" t="e">
        <f>B43*#REF!</f>
        <v>#REF!</v>
      </c>
      <c r="X43" s="15" t="s">
        <v>42</v>
      </c>
    </row>
    <row r="44" spans="1:24" x14ac:dyDescent="0.25">
      <c r="A44" s="56" t="s">
        <v>90</v>
      </c>
      <c r="B44" s="10">
        <v>1</v>
      </c>
      <c r="C44" s="12" t="e">
        <f>B44*#REF!</f>
        <v>#REF!</v>
      </c>
      <c r="D44" s="12" t="e">
        <f>B44*#REF!</f>
        <v>#REF!</v>
      </c>
      <c r="E44" s="12" t="e">
        <f>B44*#REF!</f>
        <v>#REF!</v>
      </c>
      <c r="F44" s="12" t="e">
        <f>B44*#REF!</f>
        <v>#REF!</v>
      </c>
      <c r="G44" s="12" t="e">
        <f>B44*#REF!</f>
        <v>#REF!</v>
      </c>
      <c r="H44" s="12" t="e">
        <f>B44*#REF!</f>
        <v>#REF!</v>
      </c>
      <c r="I44" s="12" t="e">
        <f>B44*#REF!</f>
        <v>#REF!</v>
      </c>
      <c r="J44" s="12" t="e">
        <f>B44*#REF!</f>
        <v>#REF!</v>
      </c>
      <c r="K44" s="12" t="e">
        <f>B44*#REF!</f>
        <v>#REF!</v>
      </c>
      <c r="L44" s="12" t="e">
        <f>B44*#REF!</f>
        <v>#REF!</v>
      </c>
      <c r="M44" s="12" t="e">
        <f>B44*#REF!</f>
        <v>#REF!</v>
      </c>
      <c r="N44" s="12" t="e">
        <f>B44*#REF!</f>
        <v>#REF!</v>
      </c>
      <c r="O44" s="12" t="e">
        <f>B44*#REF!</f>
        <v>#REF!</v>
      </c>
      <c r="P44" s="12" t="e">
        <f>B44*#REF!</f>
        <v>#REF!</v>
      </c>
      <c r="Q44" s="12" t="e">
        <f>B44*#REF!</f>
        <v>#REF!</v>
      </c>
      <c r="R44" s="12" t="e">
        <f>B44*#REF!</f>
        <v>#REF!</v>
      </c>
      <c r="S44" s="12" t="e">
        <f>B44*#REF!</f>
        <v>#REF!</v>
      </c>
      <c r="T44" s="12" t="e">
        <f>B44*#REF!</f>
        <v>#REF!</v>
      </c>
      <c r="U44" s="12" t="e">
        <f>B44*#REF!</f>
        <v>#REF!</v>
      </c>
      <c r="V44" s="12" t="e">
        <f>B44*#REF!</f>
        <v>#REF!</v>
      </c>
      <c r="W44" s="60" t="e">
        <f>B44*#REF!</f>
        <v>#REF!</v>
      </c>
      <c r="X44" s="15" t="s">
        <v>91</v>
      </c>
    </row>
    <row r="45" spans="1:24" x14ac:dyDescent="0.25">
      <c r="A45" s="56" t="s">
        <v>92</v>
      </c>
      <c r="B45" s="10">
        <v>1</v>
      </c>
      <c r="C45" s="12" t="e">
        <f>B45*#REF!</f>
        <v>#REF!</v>
      </c>
      <c r="D45" s="12" t="e">
        <f>B45*#REF!</f>
        <v>#REF!</v>
      </c>
      <c r="E45" s="12" t="e">
        <f>B45*#REF!</f>
        <v>#REF!</v>
      </c>
      <c r="F45" s="12" t="e">
        <f>B45*#REF!</f>
        <v>#REF!</v>
      </c>
      <c r="G45" s="12" t="e">
        <f>B45*#REF!</f>
        <v>#REF!</v>
      </c>
      <c r="H45" s="12" t="e">
        <f>B45*#REF!</f>
        <v>#REF!</v>
      </c>
      <c r="I45" s="12" t="e">
        <f>B45*#REF!</f>
        <v>#REF!</v>
      </c>
      <c r="J45" s="12" t="e">
        <f>B45*#REF!</f>
        <v>#REF!</v>
      </c>
      <c r="K45" s="12" t="e">
        <f>B45*#REF!</f>
        <v>#REF!</v>
      </c>
      <c r="L45" s="12" t="e">
        <f>B45*#REF!</f>
        <v>#REF!</v>
      </c>
      <c r="M45" s="12" t="e">
        <f>B45*#REF!</f>
        <v>#REF!</v>
      </c>
      <c r="N45" s="12" t="e">
        <f>B45*#REF!</f>
        <v>#REF!</v>
      </c>
      <c r="O45" s="12" t="e">
        <f>B45*#REF!</f>
        <v>#REF!</v>
      </c>
      <c r="P45" s="12" t="e">
        <f>B45*#REF!</f>
        <v>#REF!</v>
      </c>
      <c r="Q45" s="12" t="e">
        <f>B45*#REF!</f>
        <v>#REF!</v>
      </c>
      <c r="R45" s="12" t="e">
        <f>B45*#REF!</f>
        <v>#REF!</v>
      </c>
      <c r="S45" s="12" t="e">
        <f>B45*#REF!</f>
        <v>#REF!</v>
      </c>
      <c r="T45" s="12" t="e">
        <f>B45*#REF!</f>
        <v>#REF!</v>
      </c>
      <c r="U45" s="12" t="e">
        <f>B45*#REF!</f>
        <v>#REF!</v>
      </c>
      <c r="V45" s="12" t="e">
        <f>B45*#REF!</f>
        <v>#REF!</v>
      </c>
      <c r="W45" s="60" t="e">
        <f>B45*#REF!</f>
        <v>#REF!</v>
      </c>
      <c r="X45" s="15" t="s">
        <v>59</v>
      </c>
    </row>
    <row r="46" spans="1:24" x14ac:dyDescent="0.25">
      <c r="A46" s="56" t="s">
        <v>93</v>
      </c>
      <c r="B46" s="10">
        <v>1</v>
      </c>
      <c r="C46" s="12" t="e">
        <f>B46*#REF!</f>
        <v>#REF!</v>
      </c>
      <c r="D46" s="12" t="e">
        <f>B46*#REF!</f>
        <v>#REF!</v>
      </c>
      <c r="E46" s="12" t="e">
        <f>B46*#REF!</f>
        <v>#REF!</v>
      </c>
      <c r="F46" s="12" t="e">
        <f>B46*#REF!</f>
        <v>#REF!</v>
      </c>
      <c r="G46" s="12" t="e">
        <f>B46*#REF!</f>
        <v>#REF!</v>
      </c>
      <c r="H46" s="12" t="e">
        <f>B46*#REF!</f>
        <v>#REF!</v>
      </c>
      <c r="I46" s="12" t="e">
        <f>B46*#REF!</f>
        <v>#REF!</v>
      </c>
      <c r="J46" s="12" t="e">
        <f>B46*#REF!</f>
        <v>#REF!</v>
      </c>
      <c r="K46" s="12" t="e">
        <f>B46*#REF!</f>
        <v>#REF!</v>
      </c>
      <c r="L46" s="12" t="e">
        <f>B46*#REF!</f>
        <v>#REF!</v>
      </c>
      <c r="M46" s="12" t="e">
        <f>B46*#REF!</f>
        <v>#REF!</v>
      </c>
      <c r="N46" s="12" t="e">
        <f>B46*#REF!</f>
        <v>#REF!</v>
      </c>
      <c r="O46" s="12" t="e">
        <f>B46*#REF!</f>
        <v>#REF!</v>
      </c>
      <c r="P46" s="12" t="e">
        <f>B46*#REF!</f>
        <v>#REF!</v>
      </c>
      <c r="Q46" s="12" t="e">
        <f>B46*#REF!</f>
        <v>#REF!</v>
      </c>
      <c r="R46" s="12" t="e">
        <f>B46*#REF!</f>
        <v>#REF!</v>
      </c>
      <c r="S46" s="12" t="e">
        <f>B46*#REF!</f>
        <v>#REF!</v>
      </c>
      <c r="T46" s="12" t="e">
        <f>B46*#REF!</f>
        <v>#REF!</v>
      </c>
      <c r="U46" s="12" t="e">
        <f>B46*#REF!</f>
        <v>#REF!</v>
      </c>
      <c r="V46" s="12" t="e">
        <f>B46*#REF!</f>
        <v>#REF!</v>
      </c>
      <c r="W46" s="60" t="e">
        <f>B46*#REF!</f>
        <v>#REF!</v>
      </c>
      <c r="X46" s="15" t="s">
        <v>59</v>
      </c>
    </row>
    <row r="47" spans="1:24" x14ac:dyDescent="0.25">
      <c r="A47" s="56" t="s">
        <v>94</v>
      </c>
      <c r="B47" s="10">
        <v>1</v>
      </c>
      <c r="C47" s="12" t="e">
        <f>B47*#REF!</f>
        <v>#REF!</v>
      </c>
      <c r="D47" s="12" t="e">
        <f>B47*#REF!</f>
        <v>#REF!</v>
      </c>
      <c r="E47" s="12" t="e">
        <f>B47*#REF!</f>
        <v>#REF!</v>
      </c>
      <c r="F47" s="12" t="e">
        <f>B47*#REF!</f>
        <v>#REF!</v>
      </c>
      <c r="G47" s="12" t="e">
        <f>B47*#REF!</f>
        <v>#REF!</v>
      </c>
      <c r="H47" s="12" t="e">
        <f>B47*#REF!</f>
        <v>#REF!</v>
      </c>
      <c r="I47" s="12" t="e">
        <f>B47*#REF!</f>
        <v>#REF!</v>
      </c>
      <c r="J47" s="12" t="e">
        <f>B47*#REF!</f>
        <v>#REF!</v>
      </c>
      <c r="K47" s="12" t="e">
        <f>B47*#REF!</f>
        <v>#REF!</v>
      </c>
      <c r="L47" s="12" t="e">
        <f>B47*#REF!</f>
        <v>#REF!</v>
      </c>
      <c r="M47" s="12" t="e">
        <f>B47*#REF!</f>
        <v>#REF!</v>
      </c>
      <c r="N47" s="12" t="e">
        <f>B47*#REF!</f>
        <v>#REF!</v>
      </c>
      <c r="O47" s="12" t="e">
        <f>B47*#REF!</f>
        <v>#REF!</v>
      </c>
      <c r="P47" s="12" t="e">
        <f>B47*#REF!</f>
        <v>#REF!</v>
      </c>
      <c r="Q47" s="12" t="e">
        <f>B47*#REF!</f>
        <v>#REF!</v>
      </c>
      <c r="R47" s="12" t="e">
        <f>B47*#REF!</f>
        <v>#REF!</v>
      </c>
      <c r="S47" s="12" t="e">
        <f>B47*#REF!</f>
        <v>#REF!</v>
      </c>
      <c r="T47" s="12" t="e">
        <f>B47*#REF!</f>
        <v>#REF!</v>
      </c>
      <c r="U47" s="12" t="e">
        <f>B47*#REF!</f>
        <v>#REF!</v>
      </c>
      <c r="V47" s="12" t="e">
        <f>B47*#REF!</f>
        <v>#REF!</v>
      </c>
      <c r="W47" s="60" t="e">
        <f>B47*#REF!</f>
        <v>#REF!</v>
      </c>
      <c r="X47" s="15" t="s">
        <v>48</v>
      </c>
    </row>
    <row r="48" spans="1:24" x14ac:dyDescent="0.25">
      <c r="A48" s="56" t="s">
        <v>95</v>
      </c>
      <c r="B48" s="10">
        <v>1</v>
      </c>
      <c r="C48" s="12" t="e">
        <f>B48*#REF!</f>
        <v>#REF!</v>
      </c>
      <c r="D48" s="12" t="e">
        <f>B48*#REF!</f>
        <v>#REF!</v>
      </c>
      <c r="E48" s="12" t="e">
        <f>B48*#REF!</f>
        <v>#REF!</v>
      </c>
      <c r="F48" s="12" t="e">
        <f>B48*#REF!</f>
        <v>#REF!</v>
      </c>
      <c r="G48" s="12" t="e">
        <f>B48*#REF!</f>
        <v>#REF!</v>
      </c>
      <c r="H48" s="12" t="e">
        <f>B48*#REF!</f>
        <v>#REF!</v>
      </c>
      <c r="I48" s="12" t="e">
        <f>B48*#REF!</f>
        <v>#REF!</v>
      </c>
      <c r="J48" s="12" t="e">
        <f>B48*#REF!</f>
        <v>#REF!</v>
      </c>
      <c r="K48" s="12" t="e">
        <f>B48*#REF!</f>
        <v>#REF!</v>
      </c>
      <c r="L48" s="12" t="e">
        <f>B48*#REF!</f>
        <v>#REF!</v>
      </c>
      <c r="M48" s="12" t="e">
        <f>B48*#REF!</f>
        <v>#REF!</v>
      </c>
      <c r="N48" s="12" t="e">
        <f>B48*#REF!</f>
        <v>#REF!</v>
      </c>
      <c r="O48" s="12" t="e">
        <f>B48*#REF!</f>
        <v>#REF!</v>
      </c>
      <c r="P48" s="12" t="e">
        <f>B48*#REF!</f>
        <v>#REF!</v>
      </c>
      <c r="Q48" s="12" t="e">
        <f>B48*#REF!</f>
        <v>#REF!</v>
      </c>
      <c r="R48" s="12" t="e">
        <f>B48*#REF!</f>
        <v>#REF!</v>
      </c>
      <c r="S48" s="12" t="e">
        <f>B48*#REF!</f>
        <v>#REF!</v>
      </c>
      <c r="T48" s="12" t="e">
        <f>B48*#REF!</f>
        <v>#REF!</v>
      </c>
      <c r="U48" s="12" t="e">
        <f>B48*#REF!</f>
        <v>#REF!</v>
      </c>
      <c r="V48" s="12" t="e">
        <f>B48*#REF!</f>
        <v>#REF!</v>
      </c>
      <c r="W48" s="60" t="e">
        <f>B48*#REF!</f>
        <v>#REF!</v>
      </c>
      <c r="X48" s="15" t="s">
        <v>59</v>
      </c>
    </row>
    <row r="49" spans="1:24" x14ac:dyDescent="0.25">
      <c r="A49" s="56" t="s">
        <v>96</v>
      </c>
      <c r="B49" s="10">
        <v>1</v>
      </c>
      <c r="C49" s="12" t="e">
        <f>B49*#REF!</f>
        <v>#REF!</v>
      </c>
      <c r="D49" s="12" t="e">
        <f>B49*#REF!</f>
        <v>#REF!</v>
      </c>
      <c r="E49" s="12" t="e">
        <f>B49*#REF!</f>
        <v>#REF!</v>
      </c>
      <c r="F49" s="12" t="e">
        <f>B49*#REF!</f>
        <v>#REF!</v>
      </c>
      <c r="G49" s="12" t="e">
        <f>B49*#REF!</f>
        <v>#REF!</v>
      </c>
      <c r="H49" s="12" t="e">
        <f>B49*#REF!</f>
        <v>#REF!</v>
      </c>
      <c r="I49" s="12" t="e">
        <f>B49*#REF!</f>
        <v>#REF!</v>
      </c>
      <c r="J49" s="12" t="e">
        <f>B49*#REF!</f>
        <v>#REF!</v>
      </c>
      <c r="K49" s="12" t="e">
        <f>B49*#REF!</f>
        <v>#REF!</v>
      </c>
      <c r="L49" s="12" t="e">
        <f>B49*#REF!</f>
        <v>#REF!</v>
      </c>
      <c r="M49" s="12" t="e">
        <f>B49*#REF!</f>
        <v>#REF!</v>
      </c>
      <c r="N49" s="12" t="e">
        <f>B49*#REF!</f>
        <v>#REF!</v>
      </c>
      <c r="O49" s="12" t="e">
        <f>B49*#REF!</f>
        <v>#REF!</v>
      </c>
      <c r="P49" s="12" t="e">
        <f>B49*#REF!</f>
        <v>#REF!</v>
      </c>
      <c r="Q49" s="12" t="e">
        <f>B49*#REF!</f>
        <v>#REF!</v>
      </c>
      <c r="R49" s="12" t="e">
        <f>B49*#REF!</f>
        <v>#REF!</v>
      </c>
      <c r="S49" s="12" t="e">
        <f>B49*#REF!</f>
        <v>#REF!</v>
      </c>
      <c r="T49" s="12" t="e">
        <f>B49*#REF!</f>
        <v>#REF!</v>
      </c>
      <c r="U49" s="12" t="e">
        <f>B49*#REF!</f>
        <v>#REF!</v>
      </c>
      <c r="V49" s="12" t="e">
        <f>B49*#REF!</f>
        <v>#REF!</v>
      </c>
      <c r="W49" s="60" t="e">
        <f>B49*#REF!</f>
        <v>#REF!</v>
      </c>
      <c r="X49" s="15" t="s">
        <v>59</v>
      </c>
    </row>
    <row r="50" spans="1:24" x14ac:dyDescent="0.25">
      <c r="A50" s="56" t="s">
        <v>97</v>
      </c>
      <c r="B50" s="10">
        <v>1</v>
      </c>
      <c r="C50" s="12" t="e">
        <f>B50*#REF!</f>
        <v>#REF!</v>
      </c>
      <c r="D50" s="12" t="e">
        <f>B50*#REF!</f>
        <v>#REF!</v>
      </c>
      <c r="E50" s="12" t="e">
        <f>B50*#REF!</f>
        <v>#REF!</v>
      </c>
      <c r="F50" s="12" t="e">
        <f>B50*#REF!</f>
        <v>#REF!</v>
      </c>
      <c r="G50" s="12" t="e">
        <f>B50*#REF!</f>
        <v>#REF!</v>
      </c>
      <c r="H50" s="12" t="e">
        <f>B50*#REF!</f>
        <v>#REF!</v>
      </c>
      <c r="I50" s="12" t="e">
        <f>B50*#REF!</f>
        <v>#REF!</v>
      </c>
      <c r="J50" s="12" t="e">
        <f>B50*#REF!</f>
        <v>#REF!</v>
      </c>
      <c r="K50" s="12" t="e">
        <f>B50*#REF!</f>
        <v>#REF!</v>
      </c>
      <c r="L50" s="12" t="e">
        <f>B50*#REF!</f>
        <v>#REF!</v>
      </c>
      <c r="M50" s="12" t="e">
        <f>B50*#REF!</f>
        <v>#REF!</v>
      </c>
      <c r="N50" s="12" t="e">
        <f>B50*#REF!</f>
        <v>#REF!</v>
      </c>
      <c r="O50" s="12" t="e">
        <f>B50*#REF!</f>
        <v>#REF!</v>
      </c>
      <c r="P50" s="12" t="e">
        <f>B50*#REF!</f>
        <v>#REF!</v>
      </c>
      <c r="Q50" s="12" t="e">
        <f>B50*#REF!</f>
        <v>#REF!</v>
      </c>
      <c r="R50" s="12" t="e">
        <f>B50*#REF!</f>
        <v>#REF!</v>
      </c>
      <c r="S50" s="12" t="e">
        <f>B50*#REF!</f>
        <v>#REF!</v>
      </c>
      <c r="T50" s="12" t="e">
        <f>B50*#REF!</f>
        <v>#REF!</v>
      </c>
      <c r="U50" s="12" t="e">
        <f>B50*#REF!</f>
        <v>#REF!</v>
      </c>
      <c r="V50" s="12" t="e">
        <f>B50*#REF!</f>
        <v>#REF!</v>
      </c>
      <c r="W50" s="60" t="e">
        <f>B50*#REF!</f>
        <v>#REF!</v>
      </c>
      <c r="X50" s="15" t="s">
        <v>44</v>
      </c>
    </row>
    <row r="51" spans="1:24" x14ac:dyDescent="0.25">
      <c r="A51" s="56" t="s">
        <v>98</v>
      </c>
      <c r="B51" s="10">
        <v>1</v>
      </c>
      <c r="C51" s="12" t="e">
        <f>B51*#REF!</f>
        <v>#REF!</v>
      </c>
      <c r="D51" s="12" t="e">
        <f>B51*#REF!</f>
        <v>#REF!</v>
      </c>
      <c r="E51" s="12" t="e">
        <f>B51*#REF!</f>
        <v>#REF!</v>
      </c>
      <c r="F51" s="12" t="e">
        <f>B51*#REF!</f>
        <v>#REF!</v>
      </c>
      <c r="G51" s="12" t="e">
        <f>B51*#REF!</f>
        <v>#REF!</v>
      </c>
      <c r="H51" s="12" t="e">
        <f>B51*#REF!</f>
        <v>#REF!</v>
      </c>
      <c r="I51" s="12" t="e">
        <f>B51*#REF!</f>
        <v>#REF!</v>
      </c>
      <c r="J51" s="12" t="e">
        <f>B51*#REF!</f>
        <v>#REF!</v>
      </c>
      <c r="K51" s="12" t="e">
        <f>B51*#REF!</f>
        <v>#REF!</v>
      </c>
      <c r="L51" s="12" t="e">
        <f>B51*#REF!</f>
        <v>#REF!</v>
      </c>
      <c r="M51" s="12" t="e">
        <f>B51*#REF!</f>
        <v>#REF!</v>
      </c>
      <c r="N51" s="12" t="e">
        <f>B51*#REF!</f>
        <v>#REF!</v>
      </c>
      <c r="O51" s="12" t="e">
        <f>B51*#REF!</f>
        <v>#REF!</v>
      </c>
      <c r="P51" s="12" t="e">
        <f>B51*#REF!</f>
        <v>#REF!</v>
      </c>
      <c r="Q51" s="12" t="e">
        <f>B51*#REF!</f>
        <v>#REF!</v>
      </c>
      <c r="R51" s="12" t="e">
        <f>B51*#REF!</f>
        <v>#REF!</v>
      </c>
      <c r="S51" s="12" t="e">
        <f>B51*#REF!</f>
        <v>#REF!</v>
      </c>
      <c r="T51" s="12" t="e">
        <f>B51*#REF!</f>
        <v>#REF!</v>
      </c>
      <c r="U51" s="12" t="e">
        <f>B51*#REF!</f>
        <v>#REF!</v>
      </c>
      <c r="V51" s="12" t="e">
        <f>B51*#REF!</f>
        <v>#REF!</v>
      </c>
      <c r="W51" s="60" t="e">
        <f>B51*#REF!</f>
        <v>#REF!</v>
      </c>
      <c r="X51" s="15" t="s">
        <v>44</v>
      </c>
    </row>
    <row r="52" spans="1:24" x14ac:dyDescent="0.25">
      <c r="A52" s="56" t="s">
        <v>99</v>
      </c>
      <c r="B52" s="10">
        <v>1</v>
      </c>
      <c r="C52" s="12" t="e">
        <f>B52*#REF!</f>
        <v>#REF!</v>
      </c>
      <c r="D52" s="12" t="e">
        <f>B52*#REF!</f>
        <v>#REF!</v>
      </c>
      <c r="E52" s="12" t="e">
        <f>B52*#REF!</f>
        <v>#REF!</v>
      </c>
      <c r="F52" s="12" t="e">
        <f>B52*#REF!</f>
        <v>#REF!</v>
      </c>
      <c r="G52" s="12" t="e">
        <f>B52*#REF!</f>
        <v>#REF!</v>
      </c>
      <c r="H52" s="12" t="e">
        <f>B52*#REF!</f>
        <v>#REF!</v>
      </c>
      <c r="I52" s="12" t="e">
        <f>B52*#REF!</f>
        <v>#REF!</v>
      </c>
      <c r="J52" s="12" t="e">
        <f>B52*#REF!</f>
        <v>#REF!</v>
      </c>
      <c r="K52" s="12" t="e">
        <f>B52*#REF!</f>
        <v>#REF!</v>
      </c>
      <c r="L52" s="12" t="e">
        <f>B52*#REF!</f>
        <v>#REF!</v>
      </c>
      <c r="M52" s="12" t="e">
        <f>B52*#REF!</f>
        <v>#REF!</v>
      </c>
      <c r="N52" s="12" t="e">
        <f>B52*#REF!</f>
        <v>#REF!</v>
      </c>
      <c r="O52" s="12" t="e">
        <f>B52*#REF!</f>
        <v>#REF!</v>
      </c>
      <c r="P52" s="12" t="e">
        <f>B52*#REF!</f>
        <v>#REF!</v>
      </c>
      <c r="Q52" s="12" t="e">
        <f>B52*#REF!</f>
        <v>#REF!</v>
      </c>
      <c r="R52" s="12" t="e">
        <f>B52*#REF!</f>
        <v>#REF!</v>
      </c>
      <c r="S52" s="12" t="e">
        <f>B52*#REF!</f>
        <v>#REF!</v>
      </c>
      <c r="T52" s="12" t="e">
        <f>B52*#REF!</f>
        <v>#REF!</v>
      </c>
      <c r="U52" s="12" t="e">
        <f>B52*#REF!</f>
        <v>#REF!</v>
      </c>
      <c r="V52" s="12" t="e">
        <f>B52*#REF!</f>
        <v>#REF!</v>
      </c>
      <c r="W52" s="60" t="e">
        <f>B52*#REF!</f>
        <v>#REF!</v>
      </c>
      <c r="X52" s="15" t="s">
        <v>100</v>
      </c>
    </row>
    <row r="53" spans="1:24" x14ac:dyDescent="0.25">
      <c r="A53" s="56" t="s">
        <v>101</v>
      </c>
      <c r="B53" s="10">
        <v>1</v>
      </c>
      <c r="C53" s="12" t="e">
        <f>B53*#REF!</f>
        <v>#REF!</v>
      </c>
      <c r="D53" s="12" t="e">
        <f>B53*#REF!</f>
        <v>#REF!</v>
      </c>
      <c r="E53" s="12" t="e">
        <f>B53*#REF!</f>
        <v>#REF!</v>
      </c>
      <c r="F53" s="12" t="e">
        <f>B53*#REF!</f>
        <v>#REF!</v>
      </c>
      <c r="G53" s="12" t="e">
        <f>B53*#REF!</f>
        <v>#REF!</v>
      </c>
      <c r="H53" s="12" t="e">
        <f>B53*#REF!</f>
        <v>#REF!</v>
      </c>
      <c r="I53" s="12" t="e">
        <f>B53*#REF!</f>
        <v>#REF!</v>
      </c>
      <c r="J53" s="12" t="e">
        <f>B53*#REF!</f>
        <v>#REF!</v>
      </c>
      <c r="K53" s="12" t="e">
        <f>B53*#REF!</f>
        <v>#REF!</v>
      </c>
      <c r="L53" s="12" t="e">
        <f>B53*#REF!</f>
        <v>#REF!</v>
      </c>
      <c r="M53" s="12" t="e">
        <f>B53*#REF!</f>
        <v>#REF!</v>
      </c>
      <c r="N53" s="12" t="e">
        <f>B53*#REF!</f>
        <v>#REF!</v>
      </c>
      <c r="O53" s="12" t="e">
        <f>B53*#REF!</f>
        <v>#REF!</v>
      </c>
      <c r="P53" s="12" t="e">
        <f>B53*#REF!</f>
        <v>#REF!</v>
      </c>
      <c r="Q53" s="12" t="e">
        <f>B53*#REF!</f>
        <v>#REF!</v>
      </c>
      <c r="R53" s="12" t="e">
        <f>B53*#REF!</f>
        <v>#REF!</v>
      </c>
      <c r="S53" s="12" t="e">
        <f>B53*#REF!</f>
        <v>#REF!</v>
      </c>
      <c r="T53" s="12" t="e">
        <f>B53*#REF!</f>
        <v>#REF!</v>
      </c>
      <c r="U53" s="12" t="e">
        <f>B53*#REF!</f>
        <v>#REF!</v>
      </c>
      <c r="V53" s="12" t="e">
        <f>B53*#REF!</f>
        <v>#REF!</v>
      </c>
      <c r="W53" s="60" t="e">
        <f>B53*#REF!</f>
        <v>#REF!</v>
      </c>
      <c r="X53" s="15" t="s">
        <v>59</v>
      </c>
    </row>
    <row r="54" spans="1:24" x14ac:dyDescent="0.25">
      <c r="A54" s="56" t="s">
        <v>102</v>
      </c>
      <c r="B54" s="10">
        <v>1</v>
      </c>
      <c r="C54" s="12" t="e">
        <f>B54*#REF!</f>
        <v>#REF!</v>
      </c>
      <c r="D54" s="12" t="e">
        <f>B54*#REF!</f>
        <v>#REF!</v>
      </c>
      <c r="E54" s="12" t="e">
        <f>B54*#REF!</f>
        <v>#REF!</v>
      </c>
      <c r="F54" s="12" t="e">
        <f>B54*#REF!</f>
        <v>#REF!</v>
      </c>
      <c r="G54" s="12" t="e">
        <f>B54*#REF!</f>
        <v>#REF!</v>
      </c>
      <c r="H54" s="12" t="e">
        <f>B54*#REF!</f>
        <v>#REF!</v>
      </c>
      <c r="I54" s="12" t="e">
        <f>B54*#REF!</f>
        <v>#REF!</v>
      </c>
      <c r="J54" s="12" t="e">
        <f>B54*#REF!</f>
        <v>#REF!</v>
      </c>
      <c r="K54" s="12" t="e">
        <f>B54*#REF!</f>
        <v>#REF!</v>
      </c>
      <c r="L54" s="12" t="e">
        <f>B54*#REF!</f>
        <v>#REF!</v>
      </c>
      <c r="M54" s="12" t="e">
        <f>B54*#REF!</f>
        <v>#REF!</v>
      </c>
      <c r="N54" s="12" t="e">
        <f>B54*#REF!</f>
        <v>#REF!</v>
      </c>
      <c r="O54" s="12" t="e">
        <f>B54*#REF!</f>
        <v>#REF!</v>
      </c>
      <c r="P54" s="12" t="e">
        <f>B54*#REF!</f>
        <v>#REF!</v>
      </c>
      <c r="Q54" s="12" t="e">
        <f>B54*#REF!</f>
        <v>#REF!</v>
      </c>
      <c r="R54" s="12" t="e">
        <f>B54*#REF!</f>
        <v>#REF!</v>
      </c>
      <c r="S54" s="12" t="e">
        <f>B54*#REF!</f>
        <v>#REF!</v>
      </c>
      <c r="T54" s="12" t="e">
        <f>B54*#REF!</f>
        <v>#REF!</v>
      </c>
      <c r="U54" s="12" t="e">
        <f>B54*#REF!</f>
        <v>#REF!</v>
      </c>
      <c r="V54" s="12" t="e">
        <f>B54*#REF!</f>
        <v>#REF!</v>
      </c>
      <c r="W54" s="60" t="e">
        <f>B54*#REF!</f>
        <v>#REF!</v>
      </c>
      <c r="X54" s="15" t="s">
        <v>42</v>
      </c>
    </row>
    <row r="55" spans="1:24" x14ac:dyDescent="0.25">
      <c r="A55" s="56" t="s">
        <v>103</v>
      </c>
      <c r="B55" s="10">
        <v>1</v>
      </c>
      <c r="C55" s="12" t="e">
        <f>B55*#REF!</f>
        <v>#REF!</v>
      </c>
      <c r="D55" s="12" t="e">
        <f>B55*#REF!</f>
        <v>#REF!</v>
      </c>
      <c r="E55" s="12" t="e">
        <f>B55*#REF!</f>
        <v>#REF!</v>
      </c>
      <c r="F55" s="12" t="e">
        <f>B55*#REF!</f>
        <v>#REF!</v>
      </c>
      <c r="G55" s="12" t="e">
        <f>B55*#REF!</f>
        <v>#REF!</v>
      </c>
      <c r="H55" s="12" t="e">
        <f>B55*#REF!</f>
        <v>#REF!</v>
      </c>
      <c r="I55" s="12" t="e">
        <f>B55*#REF!</f>
        <v>#REF!</v>
      </c>
      <c r="J55" s="12" t="e">
        <f>B55*#REF!</f>
        <v>#REF!</v>
      </c>
      <c r="K55" s="12" t="e">
        <f>B55*#REF!</f>
        <v>#REF!</v>
      </c>
      <c r="L55" s="12" t="e">
        <f>B55*#REF!</f>
        <v>#REF!</v>
      </c>
      <c r="M55" s="12" t="e">
        <f>B55*#REF!</f>
        <v>#REF!</v>
      </c>
      <c r="N55" s="12" t="e">
        <f>B55*#REF!</f>
        <v>#REF!</v>
      </c>
      <c r="O55" s="12" t="e">
        <f>B55*#REF!</f>
        <v>#REF!</v>
      </c>
      <c r="P55" s="12" t="e">
        <f>B55*#REF!</f>
        <v>#REF!</v>
      </c>
      <c r="Q55" s="12" t="e">
        <f>B55*#REF!</f>
        <v>#REF!</v>
      </c>
      <c r="R55" s="12" t="e">
        <f>B55*#REF!</f>
        <v>#REF!</v>
      </c>
      <c r="S55" s="12" t="e">
        <f>B55*#REF!</f>
        <v>#REF!</v>
      </c>
      <c r="T55" s="12" t="e">
        <f>B55*#REF!</f>
        <v>#REF!</v>
      </c>
      <c r="U55" s="12" t="e">
        <f>B55*#REF!</f>
        <v>#REF!</v>
      </c>
      <c r="V55" s="12" t="e">
        <f>B55*#REF!</f>
        <v>#REF!</v>
      </c>
      <c r="W55" s="60" t="e">
        <f>B55*#REF!</f>
        <v>#REF!</v>
      </c>
      <c r="X55" s="15" t="s">
        <v>30</v>
      </c>
    </row>
    <row r="56" spans="1:24" x14ac:dyDescent="0.25">
      <c r="A56" s="56" t="s">
        <v>104</v>
      </c>
      <c r="B56" s="10">
        <v>1</v>
      </c>
      <c r="C56" s="12" t="e">
        <f>B56*#REF!</f>
        <v>#REF!</v>
      </c>
      <c r="D56" s="12" t="e">
        <f>B56*#REF!</f>
        <v>#REF!</v>
      </c>
      <c r="E56" s="12" t="e">
        <f>B56*#REF!</f>
        <v>#REF!</v>
      </c>
      <c r="F56" s="12" t="e">
        <f>B56*#REF!</f>
        <v>#REF!</v>
      </c>
      <c r="G56" s="12" t="e">
        <f>B56*#REF!</f>
        <v>#REF!</v>
      </c>
      <c r="H56" s="12" t="e">
        <f>B56*#REF!</f>
        <v>#REF!</v>
      </c>
      <c r="I56" s="12" t="e">
        <f>B56*#REF!</f>
        <v>#REF!</v>
      </c>
      <c r="J56" s="12" t="e">
        <f>B56*#REF!</f>
        <v>#REF!</v>
      </c>
      <c r="K56" s="12" t="e">
        <f>B56*#REF!</f>
        <v>#REF!</v>
      </c>
      <c r="L56" s="12" t="e">
        <f>B56*#REF!</f>
        <v>#REF!</v>
      </c>
      <c r="M56" s="12" t="e">
        <f>B56*#REF!</f>
        <v>#REF!</v>
      </c>
      <c r="N56" s="12" t="e">
        <f>B56*#REF!</f>
        <v>#REF!</v>
      </c>
      <c r="O56" s="12" t="e">
        <f>B56*#REF!</f>
        <v>#REF!</v>
      </c>
      <c r="P56" s="12" t="e">
        <f>B56*#REF!</f>
        <v>#REF!</v>
      </c>
      <c r="Q56" s="12" t="e">
        <f>B56*#REF!</f>
        <v>#REF!</v>
      </c>
      <c r="R56" s="12" t="e">
        <f>B56*#REF!</f>
        <v>#REF!</v>
      </c>
      <c r="S56" s="12" t="e">
        <f>B56*#REF!</f>
        <v>#REF!</v>
      </c>
      <c r="T56" s="12" t="e">
        <f>B56*#REF!</f>
        <v>#REF!</v>
      </c>
      <c r="U56" s="12" t="e">
        <f>B56*#REF!</f>
        <v>#REF!</v>
      </c>
      <c r="V56" s="12" t="e">
        <f>B56*#REF!</f>
        <v>#REF!</v>
      </c>
      <c r="W56" s="60" t="e">
        <f>B56*#REF!</f>
        <v>#REF!</v>
      </c>
      <c r="X56" s="15" t="s">
        <v>30</v>
      </c>
    </row>
    <row r="57" spans="1:24" x14ac:dyDescent="0.25">
      <c r="A57" s="56" t="s">
        <v>105</v>
      </c>
      <c r="B57" s="10">
        <v>1</v>
      </c>
      <c r="C57" s="12" t="e">
        <f>B57*#REF!</f>
        <v>#REF!</v>
      </c>
      <c r="D57" s="12" t="e">
        <f>B57*#REF!</f>
        <v>#REF!</v>
      </c>
      <c r="E57" s="12" t="e">
        <f>B57*#REF!</f>
        <v>#REF!</v>
      </c>
      <c r="F57" s="12" t="e">
        <f>B57*#REF!</f>
        <v>#REF!</v>
      </c>
      <c r="G57" s="12" t="e">
        <f>B57*#REF!</f>
        <v>#REF!</v>
      </c>
      <c r="H57" s="12" t="e">
        <f>B57*#REF!</f>
        <v>#REF!</v>
      </c>
      <c r="I57" s="12" t="e">
        <f>B57*#REF!</f>
        <v>#REF!</v>
      </c>
      <c r="J57" s="12" t="e">
        <f>B57*#REF!</f>
        <v>#REF!</v>
      </c>
      <c r="K57" s="12" t="e">
        <f>B57*#REF!</f>
        <v>#REF!</v>
      </c>
      <c r="L57" s="12" t="e">
        <f>B57*#REF!</f>
        <v>#REF!</v>
      </c>
      <c r="M57" s="12" t="e">
        <f>B57*#REF!</f>
        <v>#REF!</v>
      </c>
      <c r="N57" s="12" t="e">
        <f>B57*#REF!</f>
        <v>#REF!</v>
      </c>
      <c r="O57" s="12" t="e">
        <f>B57*#REF!</f>
        <v>#REF!</v>
      </c>
      <c r="P57" s="12" t="e">
        <f>B57*#REF!</f>
        <v>#REF!</v>
      </c>
      <c r="Q57" s="12" t="e">
        <f>B57*#REF!</f>
        <v>#REF!</v>
      </c>
      <c r="R57" s="12" t="e">
        <f>B57*#REF!</f>
        <v>#REF!</v>
      </c>
      <c r="S57" s="12" t="e">
        <f>B57*#REF!</f>
        <v>#REF!</v>
      </c>
      <c r="T57" s="12" t="e">
        <f>B57*#REF!</f>
        <v>#REF!</v>
      </c>
      <c r="U57" s="12" t="e">
        <f>B57*#REF!</f>
        <v>#REF!</v>
      </c>
      <c r="V57" s="12" t="e">
        <f>B57*#REF!</f>
        <v>#REF!</v>
      </c>
      <c r="W57" s="60" t="e">
        <f>B57*#REF!</f>
        <v>#REF!</v>
      </c>
      <c r="X57" s="15" t="s">
        <v>30</v>
      </c>
    </row>
    <row r="58" spans="1:24" x14ac:dyDescent="0.25">
      <c r="A58" s="56" t="s">
        <v>106</v>
      </c>
      <c r="B58" s="10">
        <v>1</v>
      </c>
      <c r="C58" s="12" t="e">
        <f>B58*#REF!</f>
        <v>#REF!</v>
      </c>
      <c r="D58" s="12" t="e">
        <f>B58*#REF!</f>
        <v>#REF!</v>
      </c>
      <c r="E58" s="12" t="e">
        <f>B58*#REF!</f>
        <v>#REF!</v>
      </c>
      <c r="F58" s="12" t="e">
        <f>B58*#REF!</f>
        <v>#REF!</v>
      </c>
      <c r="G58" s="12" t="e">
        <f>B58*#REF!</f>
        <v>#REF!</v>
      </c>
      <c r="H58" s="12" t="e">
        <f>B58*#REF!</f>
        <v>#REF!</v>
      </c>
      <c r="I58" s="12" t="e">
        <f>B58*#REF!</f>
        <v>#REF!</v>
      </c>
      <c r="J58" s="12" t="e">
        <f>B58*#REF!</f>
        <v>#REF!</v>
      </c>
      <c r="K58" s="12" t="e">
        <f>B58*#REF!</f>
        <v>#REF!</v>
      </c>
      <c r="L58" s="12" t="e">
        <f>B58*#REF!</f>
        <v>#REF!</v>
      </c>
      <c r="M58" s="12" t="e">
        <f>B58*#REF!</f>
        <v>#REF!</v>
      </c>
      <c r="N58" s="12" t="e">
        <f>B58*#REF!</f>
        <v>#REF!</v>
      </c>
      <c r="O58" s="12" t="e">
        <f>B58*#REF!</f>
        <v>#REF!</v>
      </c>
      <c r="P58" s="12" t="e">
        <f>B58*#REF!</f>
        <v>#REF!</v>
      </c>
      <c r="Q58" s="12" t="e">
        <f>B58*#REF!</f>
        <v>#REF!</v>
      </c>
      <c r="R58" s="12" t="e">
        <f>B58*#REF!</f>
        <v>#REF!</v>
      </c>
      <c r="S58" s="12" t="e">
        <f>B58*#REF!</f>
        <v>#REF!</v>
      </c>
      <c r="T58" s="12" t="e">
        <f>B58*#REF!</f>
        <v>#REF!</v>
      </c>
      <c r="U58" s="12" t="e">
        <f>B58*#REF!</f>
        <v>#REF!</v>
      </c>
      <c r="V58" s="12" t="e">
        <f>B58*#REF!</f>
        <v>#REF!</v>
      </c>
      <c r="W58" s="60" t="e">
        <f>B58*#REF!</f>
        <v>#REF!</v>
      </c>
      <c r="X58" s="15" t="s">
        <v>107</v>
      </c>
    </row>
    <row r="59" spans="1:24" x14ac:dyDescent="0.25">
      <c r="A59" s="56" t="s">
        <v>108</v>
      </c>
      <c r="B59" s="10">
        <v>1</v>
      </c>
      <c r="C59" s="12" t="e">
        <f>B59*#REF!</f>
        <v>#REF!</v>
      </c>
      <c r="D59" s="12" t="e">
        <f>B59*#REF!</f>
        <v>#REF!</v>
      </c>
      <c r="E59" s="12" t="e">
        <f>B59*#REF!</f>
        <v>#REF!</v>
      </c>
      <c r="F59" s="12" t="e">
        <f>B59*#REF!</f>
        <v>#REF!</v>
      </c>
      <c r="G59" s="12" t="e">
        <f>B59*#REF!</f>
        <v>#REF!</v>
      </c>
      <c r="H59" s="12" t="e">
        <f>B59*#REF!</f>
        <v>#REF!</v>
      </c>
      <c r="I59" s="12" t="e">
        <f>B59*#REF!</f>
        <v>#REF!</v>
      </c>
      <c r="J59" s="12" t="e">
        <f>B59*#REF!</f>
        <v>#REF!</v>
      </c>
      <c r="K59" s="12" t="e">
        <f>B59*#REF!</f>
        <v>#REF!</v>
      </c>
      <c r="L59" s="12" t="e">
        <f>B59*#REF!</f>
        <v>#REF!</v>
      </c>
      <c r="M59" s="12" t="e">
        <f>B59*#REF!</f>
        <v>#REF!</v>
      </c>
      <c r="N59" s="12" t="e">
        <f>B59*#REF!</f>
        <v>#REF!</v>
      </c>
      <c r="O59" s="12" t="e">
        <f>B59*#REF!</f>
        <v>#REF!</v>
      </c>
      <c r="P59" s="12" t="e">
        <f>B59*#REF!</f>
        <v>#REF!</v>
      </c>
      <c r="Q59" s="12" t="e">
        <f>B59*#REF!</f>
        <v>#REF!</v>
      </c>
      <c r="R59" s="12" t="e">
        <f>B59*#REF!</f>
        <v>#REF!</v>
      </c>
      <c r="S59" s="12" t="e">
        <f>B59*#REF!</f>
        <v>#REF!</v>
      </c>
      <c r="T59" s="12" t="e">
        <f>B59*#REF!</f>
        <v>#REF!</v>
      </c>
      <c r="U59" s="12" t="e">
        <f>B59*#REF!</f>
        <v>#REF!</v>
      </c>
      <c r="V59" s="12" t="e">
        <f>B59*#REF!</f>
        <v>#REF!</v>
      </c>
      <c r="W59" s="60" t="e">
        <f>B59*#REF!</f>
        <v>#REF!</v>
      </c>
      <c r="X59" s="15" t="s">
        <v>107</v>
      </c>
    </row>
    <row r="60" spans="1:24" x14ac:dyDescent="0.25">
      <c r="A60" s="56" t="s">
        <v>109</v>
      </c>
      <c r="B60" s="10">
        <v>1</v>
      </c>
      <c r="C60" s="12" t="e">
        <f>B60*#REF!</f>
        <v>#REF!</v>
      </c>
      <c r="D60" s="12" t="e">
        <f>B60*#REF!</f>
        <v>#REF!</v>
      </c>
      <c r="E60" s="12" t="e">
        <f>B60*#REF!</f>
        <v>#REF!</v>
      </c>
      <c r="F60" s="12" t="e">
        <f>B60*#REF!</f>
        <v>#REF!</v>
      </c>
      <c r="G60" s="12" t="e">
        <f>B60*#REF!</f>
        <v>#REF!</v>
      </c>
      <c r="H60" s="12" t="e">
        <f>B60*#REF!</f>
        <v>#REF!</v>
      </c>
      <c r="I60" s="12" t="e">
        <f>B60*#REF!</f>
        <v>#REF!</v>
      </c>
      <c r="J60" s="12" t="e">
        <f>B60*#REF!</f>
        <v>#REF!</v>
      </c>
      <c r="K60" s="12" t="e">
        <f>B60*#REF!</f>
        <v>#REF!</v>
      </c>
      <c r="L60" s="12" t="e">
        <f>B60*#REF!</f>
        <v>#REF!</v>
      </c>
      <c r="M60" s="12" t="e">
        <f>B60*#REF!</f>
        <v>#REF!</v>
      </c>
      <c r="N60" s="12" t="e">
        <f>B60*#REF!</f>
        <v>#REF!</v>
      </c>
      <c r="O60" s="12" t="e">
        <f>B60*#REF!</f>
        <v>#REF!</v>
      </c>
      <c r="P60" s="12" t="e">
        <f>B60*#REF!</f>
        <v>#REF!</v>
      </c>
      <c r="Q60" s="12" t="e">
        <f>B60*#REF!</f>
        <v>#REF!</v>
      </c>
      <c r="R60" s="12" t="e">
        <f>B60*#REF!</f>
        <v>#REF!</v>
      </c>
      <c r="S60" s="12" t="e">
        <f>B60*#REF!</f>
        <v>#REF!</v>
      </c>
      <c r="T60" s="12" t="e">
        <f>B60*#REF!</f>
        <v>#REF!</v>
      </c>
      <c r="U60" s="12" t="e">
        <f>B60*#REF!</f>
        <v>#REF!</v>
      </c>
      <c r="V60" s="12" t="e">
        <f>B60*#REF!</f>
        <v>#REF!</v>
      </c>
      <c r="W60" s="60" t="e">
        <f>B60*#REF!</f>
        <v>#REF!</v>
      </c>
      <c r="X60" s="15" t="s">
        <v>48</v>
      </c>
    </row>
    <row r="61" spans="1:24" x14ac:dyDescent="0.25">
      <c r="A61" s="56" t="s">
        <v>110</v>
      </c>
      <c r="B61" s="10">
        <v>1</v>
      </c>
      <c r="C61" s="12" t="e">
        <f>B61*#REF!</f>
        <v>#REF!</v>
      </c>
      <c r="D61" s="12" t="e">
        <f>B61*#REF!</f>
        <v>#REF!</v>
      </c>
      <c r="E61" s="12" t="e">
        <f>B61*#REF!</f>
        <v>#REF!</v>
      </c>
      <c r="F61" s="12" t="e">
        <f>B61*#REF!</f>
        <v>#REF!</v>
      </c>
      <c r="G61" s="12" t="e">
        <f>B61*#REF!</f>
        <v>#REF!</v>
      </c>
      <c r="H61" s="12" t="e">
        <f>B61*#REF!</f>
        <v>#REF!</v>
      </c>
      <c r="I61" s="12" t="e">
        <f>B61*#REF!</f>
        <v>#REF!</v>
      </c>
      <c r="J61" s="12" t="e">
        <f>B61*#REF!</f>
        <v>#REF!</v>
      </c>
      <c r="K61" s="12" t="e">
        <f>B61*#REF!</f>
        <v>#REF!</v>
      </c>
      <c r="L61" s="12" t="e">
        <f>B61*#REF!</f>
        <v>#REF!</v>
      </c>
      <c r="M61" s="12" t="e">
        <f>B61*#REF!</f>
        <v>#REF!</v>
      </c>
      <c r="N61" s="12" t="e">
        <f>B61*#REF!</f>
        <v>#REF!</v>
      </c>
      <c r="O61" s="12" t="e">
        <f>B61*#REF!</f>
        <v>#REF!</v>
      </c>
      <c r="P61" s="12" t="e">
        <f>B61*#REF!</f>
        <v>#REF!</v>
      </c>
      <c r="Q61" s="12" t="e">
        <f>B61*#REF!</f>
        <v>#REF!</v>
      </c>
      <c r="R61" s="12" t="e">
        <f>B61*#REF!</f>
        <v>#REF!</v>
      </c>
      <c r="S61" s="12" t="e">
        <f>B61*#REF!</f>
        <v>#REF!</v>
      </c>
      <c r="T61" s="12" t="e">
        <f>B61*#REF!</f>
        <v>#REF!</v>
      </c>
      <c r="U61" s="12" t="e">
        <f>B61*#REF!</f>
        <v>#REF!</v>
      </c>
      <c r="V61" s="12" t="e">
        <f>B61*#REF!</f>
        <v>#REF!</v>
      </c>
      <c r="W61" s="60" t="e">
        <f>B61*#REF!</f>
        <v>#REF!</v>
      </c>
      <c r="X61" s="15" t="s">
        <v>30</v>
      </c>
    </row>
    <row r="62" spans="1:24" x14ac:dyDescent="0.25">
      <c r="A62" s="56" t="s">
        <v>111</v>
      </c>
      <c r="B62" s="10">
        <v>1</v>
      </c>
      <c r="C62" s="12" t="e">
        <f>B62*#REF!</f>
        <v>#REF!</v>
      </c>
      <c r="D62" s="12" t="e">
        <f>B62*#REF!</f>
        <v>#REF!</v>
      </c>
      <c r="E62" s="12" t="e">
        <f>B62*#REF!</f>
        <v>#REF!</v>
      </c>
      <c r="F62" s="12" t="e">
        <f>B62*#REF!</f>
        <v>#REF!</v>
      </c>
      <c r="G62" s="12" t="e">
        <f>B62*#REF!</f>
        <v>#REF!</v>
      </c>
      <c r="H62" s="12" t="e">
        <f>B62*#REF!</f>
        <v>#REF!</v>
      </c>
      <c r="I62" s="12" t="e">
        <f>B62*#REF!</f>
        <v>#REF!</v>
      </c>
      <c r="J62" s="12" t="e">
        <f>B62*#REF!</f>
        <v>#REF!</v>
      </c>
      <c r="K62" s="12" t="e">
        <f>B62*#REF!</f>
        <v>#REF!</v>
      </c>
      <c r="L62" s="12" t="e">
        <f>B62*#REF!</f>
        <v>#REF!</v>
      </c>
      <c r="M62" s="12" t="e">
        <f>B62*#REF!</f>
        <v>#REF!</v>
      </c>
      <c r="N62" s="12" t="e">
        <f>B62*#REF!</f>
        <v>#REF!</v>
      </c>
      <c r="O62" s="12" t="e">
        <f>B62*#REF!</f>
        <v>#REF!</v>
      </c>
      <c r="P62" s="12" t="e">
        <f>B62*#REF!</f>
        <v>#REF!</v>
      </c>
      <c r="Q62" s="12" t="e">
        <f>B62*#REF!</f>
        <v>#REF!</v>
      </c>
      <c r="R62" s="12" t="e">
        <f>B62*#REF!</f>
        <v>#REF!</v>
      </c>
      <c r="S62" s="12" t="e">
        <f>B62*#REF!</f>
        <v>#REF!</v>
      </c>
      <c r="T62" s="12" t="e">
        <f>B62*#REF!</f>
        <v>#REF!</v>
      </c>
      <c r="U62" s="12" t="e">
        <f>B62*#REF!</f>
        <v>#REF!</v>
      </c>
      <c r="V62" s="12" t="e">
        <f>B62*#REF!</f>
        <v>#REF!</v>
      </c>
      <c r="W62" s="60" t="e">
        <f>B62*#REF!</f>
        <v>#REF!</v>
      </c>
      <c r="X62" s="15" t="s">
        <v>30</v>
      </c>
    </row>
    <row r="63" spans="1:24" x14ac:dyDescent="0.25">
      <c r="A63" s="56" t="s">
        <v>112</v>
      </c>
      <c r="B63" s="10">
        <v>1</v>
      </c>
      <c r="C63" s="12" t="e">
        <f>B63*#REF!</f>
        <v>#REF!</v>
      </c>
      <c r="D63" s="12" t="e">
        <f>B63*#REF!</f>
        <v>#REF!</v>
      </c>
      <c r="E63" s="12" t="e">
        <f>B63*#REF!</f>
        <v>#REF!</v>
      </c>
      <c r="F63" s="12" t="e">
        <f>B63*#REF!</f>
        <v>#REF!</v>
      </c>
      <c r="G63" s="12" t="e">
        <f>B63*#REF!</f>
        <v>#REF!</v>
      </c>
      <c r="H63" s="12" t="e">
        <f>B63*#REF!</f>
        <v>#REF!</v>
      </c>
      <c r="I63" s="12" t="e">
        <f>B63*#REF!</f>
        <v>#REF!</v>
      </c>
      <c r="J63" s="12" t="e">
        <f>B63*#REF!</f>
        <v>#REF!</v>
      </c>
      <c r="K63" s="12" t="e">
        <f>B63*#REF!</f>
        <v>#REF!</v>
      </c>
      <c r="L63" s="12" t="e">
        <f>B63*#REF!</f>
        <v>#REF!</v>
      </c>
      <c r="M63" s="12" t="e">
        <f>B63*#REF!</f>
        <v>#REF!</v>
      </c>
      <c r="N63" s="12" t="e">
        <f>B63*#REF!</f>
        <v>#REF!</v>
      </c>
      <c r="O63" s="12" t="e">
        <f>B63*#REF!</f>
        <v>#REF!</v>
      </c>
      <c r="P63" s="12" t="e">
        <f>B63*#REF!</f>
        <v>#REF!</v>
      </c>
      <c r="Q63" s="12" t="e">
        <f>B63*#REF!</f>
        <v>#REF!</v>
      </c>
      <c r="R63" s="12" t="e">
        <f>B63*#REF!</f>
        <v>#REF!</v>
      </c>
      <c r="S63" s="12" t="e">
        <f>B63*#REF!</f>
        <v>#REF!</v>
      </c>
      <c r="T63" s="12" t="e">
        <f>B63*#REF!</f>
        <v>#REF!</v>
      </c>
      <c r="U63" s="12" t="e">
        <f>B63*#REF!</f>
        <v>#REF!</v>
      </c>
      <c r="V63" s="12" t="e">
        <f>B63*#REF!</f>
        <v>#REF!</v>
      </c>
      <c r="W63" s="60" t="e">
        <f>B63*#REF!</f>
        <v>#REF!</v>
      </c>
      <c r="X63" s="15" t="s">
        <v>30</v>
      </c>
    </row>
    <row r="64" spans="1:24" x14ac:dyDescent="0.25">
      <c r="A64" s="56" t="s">
        <v>113</v>
      </c>
      <c r="B64" s="10">
        <v>1</v>
      </c>
      <c r="C64" s="12" t="e">
        <f>B64*#REF!</f>
        <v>#REF!</v>
      </c>
      <c r="D64" s="12" t="e">
        <f>B64*#REF!</f>
        <v>#REF!</v>
      </c>
      <c r="E64" s="12" t="e">
        <f>B64*#REF!</f>
        <v>#REF!</v>
      </c>
      <c r="F64" s="12" t="e">
        <f>B64*#REF!</f>
        <v>#REF!</v>
      </c>
      <c r="G64" s="12" t="e">
        <f>B64*#REF!</f>
        <v>#REF!</v>
      </c>
      <c r="H64" s="12" t="e">
        <f>B64*#REF!</f>
        <v>#REF!</v>
      </c>
      <c r="I64" s="12" t="e">
        <f>B64*#REF!</f>
        <v>#REF!</v>
      </c>
      <c r="J64" s="12" t="e">
        <f>B64*#REF!</f>
        <v>#REF!</v>
      </c>
      <c r="K64" s="12" t="e">
        <f>B64*#REF!</f>
        <v>#REF!</v>
      </c>
      <c r="L64" s="12" t="e">
        <f>B64*#REF!</f>
        <v>#REF!</v>
      </c>
      <c r="M64" s="12" t="e">
        <f>B64*#REF!</f>
        <v>#REF!</v>
      </c>
      <c r="N64" s="12" t="e">
        <f>B64*#REF!</f>
        <v>#REF!</v>
      </c>
      <c r="O64" s="12" t="e">
        <f>B64*#REF!</f>
        <v>#REF!</v>
      </c>
      <c r="P64" s="12" t="e">
        <f>B64*#REF!</f>
        <v>#REF!</v>
      </c>
      <c r="Q64" s="12" t="e">
        <f>B64*#REF!</f>
        <v>#REF!</v>
      </c>
      <c r="R64" s="12" t="e">
        <f>B64*#REF!</f>
        <v>#REF!</v>
      </c>
      <c r="S64" s="12" t="e">
        <f>B64*#REF!</f>
        <v>#REF!</v>
      </c>
      <c r="T64" s="12" t="e">
        <f>B64*#REF!</f>
        <v>#REF!</v>
      </c>
      <c r="U64" s="12" t="e">
        <f>B64*#REF!</f>
        <v>#REF!</v>
      </c>
      <c r="V64" s="12" t="e">
        <f>B64*#REF!</f>
        <v>#REF!</v>
      </c>
      <c r="W64" s="60" t="e">
        <f>B64*#REF!</f>
        <v>#REF!</v>
      </c>
      <c r="X64" s="15" t="s">
        <v>30</v>
      </c>
    </row>
    <row r="65" spans="1:24" x14ac:dyDescent="0.25">
      <c r="A65" s="56" t="s">
        <v>114</v>
      </c>
      <c r="B65" s="10">
        <v>1</v>
      </c>
      <c r="C65" s="12" t="e">
        <f>B65*#REF!</f>
        <v>#REF!</v>
      </c>
      <c r="D65" s="12" t="e">
        <f>B65*#REF!</f>
        <v>#REF!</v>
      </c>
      <c r="E65" s="12" t="e">
        <f>B65*#REF!</f>
        <v>#REF!</v>
      </c>
      <c r="F65" s="12" t="e">
        <f>B65*#REF!</f>
        <v>#REF!</v>
      </c>
      <c r="G65" s="12" t="e">
        <f>B65*#REF!</f>
        <v>#REF!</v>
      </c>
      <c r="H65" s="12" t="e">
        <f>B65*#REF!</f>
        <v>#REF!</v>
      </c>
      <c r="I65" s="12" t="e">
        <f>B65*#REF!</f>
        <v>#REF!</v>
      </c>
      <c r="J65" s="12" t="e">
        <f>B65*#REF!</f>
        <v>#REF!</v>
      </c>
      <c r="K65" s="12" t="e">
        <f>B65*#REF!</f>
        <v>#REF!</v>
      </c>
      <c r="L65" s="12" t="e">
        <f>B65*#REF!</f>
        <v>#REF!</v>
      </c>
      <c r="M65" s="12" t="e">
        <f>B65*#REF!</f>
        <v>#REF!</v>
      </c>
      <c r="N65" s="12" t="e">
        <f>B65*#REF!</f>
        <v>#REF!</v>
      </c>
      <c r="O65" s="12" t="e">
        <f>B65*#REF!</f>
        <v>#REF!</v>
      </c>
      <c r="P65" s="12" t="e">
        <f>B65*#REF!</f>
        <v>#REF!</v>
      </c>
      <c r="Q65" s="12" t="e">
        <f>B65*#REF!</f>
        <v>#REF!</v>
      </c>
      <c r="R65" s="12" t="e">
        <f>B65*#REF!</f>
        <v>#REF!</v>
      </c>
      <c r="S65" s="12" t="e">
        <f>B65*#REF!</f>
        <v>#REF!</v>
      </c>
      <c r="T65" s="12" t="e">
        <f>B65*#REF!</f>
        <v>#REF!</v>
      </c>
      <c r="U65" s="12" t="e">
        <f>B65*#REF!</f>
        <v>#REF!</v>
      </c>
      <c r="V65" s="12" t="e">
        <f>B65*#REF!</f>
        <v>#REF!</v>
      </c>
      <c r="W65" s="60" t="e">
        <f>B65*#REF!</f>
        <v>#REF!</v>
      </c>
      <c r="X65" s="15" t="s">
        <v>30</v>
      </c>
    </row>
    <row r="66" spans="1:24" x14ac:dyDescent="0.25">
      <c r="A66" s="56" t="s">
        <v>115</v>
      </c>
      <c r="B66" s="10">
        <v>1</v>
      </c>
      <c r="C66" s="12" t="e">
        <f>B66*#REF!</f>
        <v>#REF!</v>
      </c>
      <c r="D66" s="12" t="e">
        <f>B66*#REF!</f>
        <v>#REF!</v>
      </c>
      <c r="E66" s="12" t="e">
        <f>B66*#REF!</f>
        <v>#REF!</v>
      </c>
      <c r="F66" s="12" t="e">
        <f>B66*#REF!</f>
        <v>#REF!</v>
      </c>
      <c r="G66" s="12" t="e">
        <f>B66*#REF!</f>
        <v>#REF!</v>
      </c>
      <c r="H66" s="12" t="e">
        <f>B66*#REF!</f>
        <v>#REF!</v>
      </c>
      <c r="I66" s="12" t="e">
        <f>B66*#REF!</f>
        <v>#REF!</v>
      </c>
      <c r="J66" s="12" t="e">
        <f>B66*#REF!</f>
        <v>#REF!</v>
      </c>
      <c r="K66" s="12" t="e">
        <f>B66*#REF!</f>
        <v>#REF!</v>
      </c>
      <c r="L66" s="12" t="e">
        <f>B66*#REF!</f>
        <v>#REF!</v>
      </c>
      <c r="M66" s="12" t="e">
        <f>B66*#REF!</f>
        <v>#REF!</v>
      </c>
      <c r="N66" s="12" t="e">
        <f>B66*#REF!</f>
        <v>#REF!</v>
      </c>
      <c r="O66" s="12" t="e">
        <f>B66*#REF!</f>
        <v>#REF!</v>
      </c>
      <c r="P66" s="12" t="e">
        <f>B66*#REF!</f>
        <v>#REF!</v>
      </c>
      <c r="Q66" s="12" t="e">
        <f>B66*#REF!</f>
        <v>#REF!</v>
      </c>
      <c r="R66" s="12" t="e">
        <f>B66*#REF!</f>
        <v>#REF!</v>
      </c>
      <c r="S66" s="12" t="e">
        <f>B66*#REF!</f>
        <v>#REF!</v>
      </c>
      <c r="T66" s="12" t="e">
        <f>B66*#REF!</f>
        <v>#REF!</v>
      </c>
      <c r="U66" s="12" t="e">
        <f>B66*#REF!</f>
        <v>#REF!</v>
      </c>
      <c r="V66" s="12" t="e">
        <f>B66*#REF!</f>
        <v>#REF!</v>
      </c>
      <c r="W66" s="60" t="e">
        <f>B66*#REF!</f>
        <v>#REF!</v>
      </c>
      <c r="X66" s="15" t="s">
        <v>25</v>
      </c>
    </row>
    <row r="67" spans="1:24" x14ac:dyDescent="0.25">
      <c r="A67" s="56" t="s">
        <v>116</v>
      </c>
      <c r="B67" s="10">
        <v>1</v>
      </c>
      <c r="C67" s="12" t="e">
        <f>B67*#REF!</f>
        <v>#REF!</v>
      </c>
      <c r="D67" s="12" t="e">
        <f>B67*#REF!</f>
        <v>#REF!</v>
      </c>
      <c r="E67" s="12" t="e">
        <f>B67*#REF!</f>
        <v>#REF!</v>
      </c>
      <c r="F67" s="12" t="e">
        <f>B67*#REF!</f>
        <v>#REF!</v>
      </c>
      <c r="G67" s="12" t="e">
        <f>B67*#REF!</f>
        <v>#REF!</v>
      </c>
      <c r="H67" s="12" t="e">
        <f>B67*#REF!</f>
        <v>#REF!</v>
      </c>
      <c r="I67" s="12" t="e">
        <f>B67*#REF!</f>
        <v>#REF!</v>
      </c>
      <c r="J67" s="12" t="e">
        <f>B67*#REF!</f>
        <v>#REF!</v>
      </c>
      <c r="K67" s="12" t="e">
        <f>B67*#REF!</f>
        <v>#REF!</v>
      </c>
      <c r="L67" s="12" t="e">
        <f>B67*#REF!</f>
        <v>#REF!</v>
      </c>
      <c r="M67" s="12" t="e">
        <f>B67*#REF!</f>
        <v>#REF!</v>
      </c>
      <c r="N67" s="12" t="e">
        <f>B67*#REF!</f>
        <v>#REF!</v>
      </c>
      <c r="O67" s="12" t="e">
        <f>B67*#REF!</f>
        <v>#REF!</v>
      </c>
      <c r="P67" s="12" t="e">
        <f>B67*#REF!</f>
        <v>#REF!</v>
      </c>
      <c r="Q67" s="12" t="e">
        <f>B67*#REF!</f>
        <v>#REF!</v>
      </c>
      <c r="R67" s="12" t="e">
        <f>B67*#REF!</f>
        <v>#REF!</v>
      </c>
      <c r="S67" s="12" t="e">
        <f>B67*#REF!</f>
        <v>#REF!</v>
      </c>
      <c r="T67" s="12" t="e">
        <f>B67*#REF!</f>
        <v>#REF!</v>
      </c>
      <c r="U67" s="12" t="e">
        <f>B67*#REF!</f>
        <v>#REF!</v>
      </c>
      <c r="V67" s="12" t="e">
        <f>B67*#REF!</f>
        <v>#REF!</v>
      </c>
      <c r="W67" s="60" t="e">
        <f>B67*#REF!</f>
        <v>#REF!</v>
      </c>
      <c r="X67" s="15" t="s">
        <v>25</v>
      </c>
    </row>
    <row r="68" spans="1:24" x14ac:dyDescent="0.25">
      <c r="A68" s="56" t="s">
        <v>117</v>
      </c>
      <c r="B68" s="10">
        <v>1</v>
      </c>
      <c r="C68" s="12" t="e">
        <f>B68*#REF!</f>
        <v>#REF!</v>
      </c>
      <c r="D68" s="12" t="e">
        <f>B68*#REF!</f>
        <v>#REF!</v>
      </c>
      <c r="E68" s="12" t="e">
        <f>B68*#REF!</f>
        <v>#REF!</v>
      </c>
      <c r="F68" s="12" t="e">
        <f>B68*#REF!</f>
        <v>#REF!</v>
      </c>
      <c r="G68" s="12" t="e">
        <f>B68*#REF!</f>
        <v>#REF!</v>
      </c>
      <c r="H68" s="12" t="e">
        <f>B68*#REF!</f>
        <v>#REF!</v>
      </c>
      <c r="I68" s="12" t="e">
        <f>B68*#REF!</f>
        <v>#REF!</v>
      </c>
      <c r="J68" s="12" t="e">
        <f>B68*#REF!</f>
        <v>#REF!</v>
      </c>
      <c r="K68" s="12" t="e">
        <f>B68*#REF!</f>
        <v>#REF!</v>
      </c>
      <c r="L68" s="12" t="e">
        <f>B68*#REF!</f>
        <v>#REF!</v>
      </c>
      <c r="M68" s="12" t="e">
        <f>B68*#REF!</f>
        <v>#REF!</v>
      </c>
      <c r="N68" s="12" t="e">
        <f>B68*#REF!</f>
        <v>#REF!</v>
      </c>
      <c r="O68" s="12" t="e">
        <f>B68*#REF!</f>
        <v>#REF!</v>
      </c>
      <c r="P68" s="12" t="e">
        <f>B68*#REF!</f>
        <v>#REF!</v>
      </c>
      <c r="Q68" s="12" t="e">
        <f>B68*#REF!</f>
        <v>#REF!</v>
      </c>
      <c r="R68" s="12" t="e">
        <f>B68*#REF!</f>
        <v>#REF!</v>
      </c>
      <c r="S68" s="12" t="e">
        <f>B68*#REF!</f>
        <v>#REF!</v>
      </c>
      <c r="T68" s="12" t="e">
        <f>B68*#REF!</f>
        <v>#REF!</v>
      </c>
      <c r="U68" s="12" t="e">
        <f>B68*#REF!</f>
        <v>#REF!</v>
      </c>
      <c r="V68" s="12" t="e">
        <f>B68*#REF!</f>
        <v>#REF!</v>
      </c>
      <c r="W68" s="60" t="e">
        <f>B68*#REF!</f>
        <v>#REF!</v>
      </c>
      <c r="X68" s="15" t="s">
        <v>118</v>
      </c>
    </row>
    <row r="69" spans="1:24" x14ac:dyDescent="0.25">
      <c r="A69" s="56" t="s">
        <v>119</v>
      </c>
      <c r="B69" s="10">
        <v>1</v>
      </c>
      <c r="C69" s="12" t="e">
        <f>B69*#REF!</f>
        <v>#REF!</v>
      </c>
      <c r="D69" s="12" t="e">
        <f>B69*#REF!</f>
        <v>#REF!</v>
      </c>
      <c r="E69" s="12" t="e">
        <f>B69*#REF!</f>
        <v>#REF!</v>
      </c>
      <c r="F69" s="12" t="e">
        <f>B69*#REF!</f>
        <v>#REF!</v>
      </c>
      <c r="G69" s="12" t="e">
        <f>B69*#REF!</f>
        <v>#REF!</v>
      </c>
      <c r="H69" s="12" t="e">
        <f>B69*#REF!</f>
        <v>#REF!</v>
      </c>
      <c r="I69" s="12" t="e">
        <f>B69*#REF!</f>
        <v>#REF!</v>
      </c>
      <c r="J69" s="12" t="e">
        <f>B69*#REF!</f>
        <v>#REF!</v>
      </c>
      <c r="K69" s="12" t="e">
        <f>B69*#REF!</f>
        <v>#REF!</v>
      </c>
      <c r="L69" s="12" t="e">
        <f>B69*#REF!</f>
        <v>#REF!</v>
      </c>
      <c r="M69" s="12" t="e">
        <f>B69*#REF!</f>
        <v>#REF!</v>
      </c>
      <c r="N69" s="12" t="e">
        <f>B69*#REF!</f>
        <v>#REF!</v>
      </c>
      <c r="O69" s="12" t="e">
        <f>B69*#REF!</f>
        <v>#REF!</v>
      </c>
      <c r="P69" s="12" t="e">
        <f>B69*#REF!</f>
        <v>#REF!</v>
      </c>
      <c r="Q69" s="12" t="e">
        <f>B69*#REF!</f>
        <v>#REF!</v>
      </c>
      <c r="R69" s="12" t="e">
        <f>B69*#REF!</f>
        <v>#REF!</v>
      </c>
      <c r="S69" s="12" t="e">
        <f>B69*#REF!</f>
        <v>#REF!</v>
      </c>
      <c r="T69" s="12" t="e">
        <f>B69*#REF!</f>
        <v>#REF!</v>
      </c>
      <c r="U69" s="12" t="e">
        <f>B69*#REF!</f>
        <v>#REF!</v>
      </c>
      <c r="V69" s="12" t="e">
        <f>B69*#REF!</f>
        <v>#REF!</v>
      </c>
      <c r="W69" s="60" t="e">
        <f>B69*#REF!</f>
        <v>#REF!</v>
      </c>
      <c r="X69" s="15" t="s">
        <v>118</v>
      </c>
    </row>
    <row r="70" spans="1:24" x14ac:dyDescent="0.25">
      <c r="A70" s="56" t="s">
        <v>120</v>
      </c>
      <c r="B70" s="10">
        <v>1</v>
      </c>
      <c r="C70" s="12" t="e">
        <f>B70*#REF!</f>
        <v>#REF!</v>
      </c>
      <c r="D70" s="12" t="e">
        <f>B70*#REF!</f>
        <v>#REF!</v>
      </c>
      <c r="E70" s="12" t="e">
        <f>B70*#REF!</f>
        <v>#REF!</v>
      </c>
      <c r="F70" s="12" t="e">
        <f>B70*#REF!</f>
        <v>#REF!</v>
      </c>
      <c r="G70" s="12" t="e">
        <f>B70*#REF!</f>
        <v>#REF!</v>
      </c>
      <c r="H70" s="12" t="e">
        <f>B70*#REF!</f>
        <v>#REF!</v>
      </c>
      <c r="I70" s="12" t="e">
        <f>B70*#REF!</f>
        <v>#REF!</v>
      </c>
      <c r="J70" s="12" t="e">
        <f>B70*#REF!</f>
        <v>#REF!</v>
      </c>
      <c r="K70" s="12" t="e">
        <f>B70*#REF!</f>
        <v>#REF!</v>
      </c>
      <c r="L70" s="12" t="e">
        <f>B70*#REF!</f>
        <v>#REF!</v>
      </c>
      <c r="M70" s="12" t="e">
        <f>B70*#REF!</f>
        <v>#REF!</v>
      </c>
      <c r="N70" s="12" t="e">
        <f>B70*#REF!</f>
        <v>#REF!</v>
      </c>
      <c r="O70" s="12" t="e">
        <f>B70*#REF!</f>
        <v>#REF!</v>
      </c>
      <c r="P70" s="12" t="e">
        <f>B70*#REF!</f>
        <v>#REF!</v>
      </c>
      <c r="Q70" s="12" t="e">
        <f>B70*#REF!</f>
        <v>#REF!</v>
      </c>
      <c r="R70" s="12" t="e">
        <f>B70*#REF!</f>
        <v>#REF!</v>
      </c>
      <c r="S70" s="12" t="e">
        <f>B70*#REF!</f>
        <v>#REF!</v>
      </c>
      <c r="T70" s="12" t="e">
        <f>B70*#REF!</f>
        <v>#REF!</v>
      </c>
      <c r="U70" s="12" t="e">
        <f>B70*#REF!</f>
        <v>#REF!</v>
      </c>
      <c r="V70" s="12" t="e">
        <f>B70*#REF!</f>
        <v>#REF!</v>
      </c>
      <c r="W70" s="60" t="e">
        <f>B70*#REF!</f>
        <v>#REF!</v>
      </c>
      <c r="X70" s="15" t="s">
        <v>30</v>
      </c>
    </row>
    <row r="71" spans="1:24" x14ac:dyDescent="0.25">
      <c r="A71" s="56" t="s">
        <v>121</v>
      </c>
      <c r="B71" s="10">
        <v>1</v>
      </c>
      <c r="C71" s="12" t="e">
        <f>B71*#REF!</f>
        <v>#REF!</v>
      </c>
      <c r="D71" s="12" t="e">
        <f>B71*#REF!</f>
        <v>#REF!</v>
      </c>
      <c r="E71" s="12" t="e">
        <f>B71*#REF!</f>
        <v>#REF!</v>
      </c>
      <c r="F71" s="12" t="e">
        <f>B71*#REF!</f>
        <v>#REF!</v>
      </c>
      <c r="G71" s="12" t="e">
        <f>B71*#REF!</f>
        <v>#REF!</v>
      </c>
      <c r="H71" s="12" t="e">
        <f>B71*#REF!</f>
        <v>#REF!</v>
      </c>
      <c r="I71" s="12" t="e">
        <f>B71*#REF!</f>
        <v>#REF!</v>
      </c>
      <c r="J71" s="12" t="e">
        <f>B71*#REF!</f>
        <v>#REF!</v>
      </c>
      <c r="K71" s="12" t="e">
        <f>B71*#REF!</f>
        <v>#REF!</v>
      </c>
      <c r="L71" s="12" t="e">
        <f>B71*#REF!</f>
        <v>#REF!</v>
      </c>
      <c r="M71" s="12" t="e">
        <f>B71*#REF!</f>
        <v>#REF!</v>
      </c>
      <c r="N71" s="12" t="e">
        <f>B71*#REF!</f>
        <v>#REF!</v>
      </c>
      <c r="O71" s="12" t="e">
        <f>B71*#REF!</f>
        <v>#REF!</v>
      </c>
      <c r="P71" s="12" t="e">
        <f>B71*#REF!</f>
        <v>#REF!</v>
      </c>
      <c r="Q71" s="12" t="e">
        <f>B71*#REF!</f>
        <v>#REF!</v>
      </c>
      <c r="R71" s="12" t="e">
        <f>B71*#REF!</f>
        <v>#REF!</v>
      </c>
      <c r="S71" s="12" t="e">
        <f>B71*#REF!</f>
        <v>#REF!</v>
      </c>
      <c r="T71" s="12" t="e">
        <f>B71*#REF!</f>
        <v>#REF!</v>
      </c>
      <c r="U71" s="12" t="e">
        <f>B71*#REF!</f>
        <v>#REF!</v>
      </c>
      <c r="V71" s="12" t="e">
        <f>B71*#REF!</f>
        <v>#REF!</v>
      </c>
      <c r="W71" s="60" t="e">
        <f>B71*#REF!</f>
        <v>#REF!</v>
      </c>
      <c r="X71" s="15" t="s">
        <v>122</v>
      </c>
    </row>
    <row r="72" spans="1:24" x14ac:dyDescent="0.25">
      <c r="A72" s="56" t="s">
        <v>123</v>
      </c>
      <c r="B72" s="10">
        <v>1</v>
      </c>
      <c r="C72" s="12" t="e">
        <f>B72*#REF!</f>
        <v>#REF!</v>
      </c>
      <c r="D72" s="12" t="e">
        <f>B72*#REF!</f>
        <v>#REF!</v>
      </c>
      <c r="E72" s="12" t="e">
        <f>B72*#REF!</f>
        <v>#REF!</v>
      </c>
      <c r="F72" s="12" t="e">
        <f>B72*#REF!</f>
        <v>#REF!</v>
      </c>
      <c r="G72" s="12" t="e">
        <f>B72*#REF!</f>
        <v>#REF!</v>
      </c>
      <c r="H72" s="12" t="e">
        <f>B72*#REF!</f>
        <v>#REF!</v>
      </c>
      <c r="I72" s="12" t="e">
        <f>B72*#REF!</f>
        <v>#REF!</v>
      </c>
      <c r="J72" s="12" t="e">
        <f>B72*#REF!</f>
        <v>#REF!</v>
      </c>
      <c r="K72" s="12" t="e">
        <f>B72*#REF!</f>
        <v>#REF!</v>
      </c>
      <c r="L72" s="12" t="e">
        <f>B72*#REF!</f>
        <v>#REF!</v>
      </c>
      <c r="M72" s="12" t="e">
        <f>B72*#REF!</f>
        <v>#REF!</v>
      </c>
      <c r="N72" s="12" t="e">
        <f>B72*#REF!</f>
        <v>#REF!</v>
      </c>
      <c r="O72" s="12" t="e">
        <f>B72*#REF!</f>
        <v>#REF!</v>
      </c>
      <c r="P72" s="12" t="e">
        <f>B72*#REF!</f>
        <v>#REF!</v>
      </c>
      <c r="Q72" s="12" t="e">
        <f>B72*#REF!</f>
        <v>#REF!</v>
      </c>
      <c r="R72" s="12" t="e">
        <f>B72*#REF!</f>
        <v>#REF!</v>
      </c>
      <c r="S72" s="12" t="e">
        <f>B72*#REF!</f>
        <v>#REF!</v>
      </c>
      <c r="T72" s="12" t="e">
        <f>B72*#REF!</f>
        <v>#REF!</v>
      </c>
      <c r="U72" s="12" t="e">
        <f>B72*#REF!</f>
        <v>#REF!</v>
      </c>
      <c r="V72" s="12" t="e">
        <f>B72*#REF!</f>
        <v>#REF!</v>
      </c>
      <c r="W72" s="60" t="e">
        <f>B72*#REF!</f>
        <v>#REF!</v>
      </c>
      <c r="X72" s="15" t="s">
        <v>124</v>
      </c>
    </row>
    <row r="73" spans="1:24" x14ac:dyDescent="0.25">
      <c r="A73" s="56" t="s">
        <v>125</v>
      </c>
      <c r="B73" s="10">
        <v>1</v>
      </c>
      <c r="C73" s="12" t="e">
        <f>B73*#REF!</f>
        <v>#REF!</v>
      </c>
      <c r="D73" s="12" t="e">
        <f>B73*#REF!</f>
        <v>#REF!</v>
      </c>
      <c r="E73" s="12" t="e">
        <f>B73*#REF!</f>
        <v>#REF!</v>
      </c>
      <c r="F73" s="12" t="e">
        <f>B73*#REF!</f>
        <v>#REF!</v>
      </c>
      <c r="G73" s="12" t="e">
        <f>B73*#REF!</f>
        <v>#REF!</v>
      </c>
      <c r="H73" s="12" t="e">
        <f>B73*#REF!</f>
        <v>#REF!</v>
      </c>
      <c r="I73" s="12" t="e">
        <f>B73*#REF!</f>
        <v>#REF!</v>
      </c>
      <c r="J73" s="12" t="e">
        <f>B73*#REF!</f>
        <v>#REF!</v>
      </c>
      <c r="K73" s="12" t="e">
        <f>B73*#REF!</f>
        <v>#REF!</v>
      </c>
      <c r="L73" s="12" t="e">
        <f>B73*#REF!</f>
        <v>#REF!</v>
      </c>
      <c r="M73" s="12" t="e">
        <f>B73*#REF!</f>
        <v>#REF!</v>
      </c>
      <c r="N73" s="12" t="e">
        <f>B73*#REF!</f>
        <v>#REF!</v>
      </c>
      <c r="O73" s="12" t="e">
        <f>B73*#REF!</f>
        <v>#REF!</v>
      </c>
      <c r="P73" s="12" t="e">
        <f>B73*#REF!</f>
        <v>#REF!</v>
      </c>
      <c r="Q73" s="12" t="e">
        <f>B73*#REF!</f>
        <v>#REF!</v>
      </c>
      <c r="R73" s="12" t="e">
        <f>B73*#REF!</f>
        <v>#REF!</v>
      </c>
      <c r="S73" s="12" t="e">
        <f>B73*#REF!</f>
        <v>#REF!</v>
      </c>
      <c r="T73" s="12" t="e">
        <f>B73*#REF!</f>
        <v>#REF!</v>
      </c>
      <c r="U73" s="12" t="e">
        <f>B73*#REF!</f>
        <v>#REF!</v>
      </c>
      <c r="V73" s="12" t="e">
        <f>B73*#REF!</f>
        <v>#REF!</v>
      </c>
      <c r="W73" s="60" t="e">
        <f>B73*#REF!</f>
        <v>#REF!</v>
      </c>
      <c r="X73" s="15" t="s">
        <v>44</v>
      </c>
    </row>
    <row r="74" spans="1:24" x14ac:dyDescent="0.25">
      <c r="A74" s="56" t="s">
        <v>126</v>
      </c>
      <c r="B74" s="10">
        <v>1</v>
      </c>
      <c r="C74" s="12" t="e">
        <f>B74*#REF!</f>
        <v>#REF!</v>
      </c>
      <c r="D74" s="12" t="e">
        <f>B74*#REF!</f>
        <v>#REF!</v>
      </c>
      <c r="E74" s="12" t="e">
        <f>B74*#REF!</f>
        <v>#REF!</v>
      </c>
      <c r="F74" s="12" t="e">
        <f>B74*#REF!</f>
        <v>#REF!</v>
      </c>
      <c r="G74" s="12" t="e">
        <f>B74*#REF!</f>
        <v>#REF!</v>
      </c>
      <c r="H74" s="12" t="e">
        <f>B74*#REF!</f>
        <v>#REF!</v>
      </c>
      <c r="I74" s="12" t="e">
        <f>B74*#REF!</f>
        <v>#REF!</v>
      </c>
      <c r="J74" s="12" t="e">
        <f>B74*#REF!</f>
        <v>#REF!</v>
      </c>
      <c r="K74" s="12" t="e">
        <f>B74*#REF!</f>
        <v>#REF!</v>
      </c>
      <c r="L74" s="12" t="e">
        <f>B74*#REF!</f>
        <v>#REF!</v>
      </c>
      <c r="M74" s="12" t="e">
        <f>B74*#REF!</f>
        <v>#REF!</v>
      </c>
      <c r="N74" s="12" t="e">
        <f>B74*#REF!</f>
        <v>#REF!</v>
      </c>
      <c r="O74" s="12" t="e">
        <f>B74*#REF!</f>
        <v>#REF!</v>
      </c>
      <c r="P74" s="12" t="e">
        <f>B74*#REF!</f>
        <v>#REF!</v>
      </c>
      <c r="Q74" s="12" t="e">
        <f>B74*#REF!</f>
        <v>#REF!</v>
      </c>
      <c r="R74" s="12" t="e">
        <f>B74*#REF!</f>
        <v>#REF!</v>
      </c>
      <c r="S74" s="12" t="e">
        <f>B74*#REF!</f>
        <v>#REF!</v>
      </c>
      <c r="T74" s="12" t="e">
        <f>B74*#REF!</f>
        <v>#REF!</v>
      </c>
      <c r="U74" s="12" t="e">
        <f>B74*#REF!</f>
        <v>#REF!</v>
      </c>
      <c r="V74" s="12" t="e">
        <f>B74*#REF!</f>
        <v>#REF!</v>
      </c>
      <c r="W74" s="60" t="e">
        <f>B74*#REF!</f>
        <v>#REF!</v>
      </c>
      <c r="X74" s="15" t="s">
        <v>44</v>
      </c>
    </row>
    <row r="75" spans="1:24" x14ac:dyDescent="0.25">
      <c r="A75" s="56" t="s">
        <v>127</v>
      </c>
      <c r="B75" s="10">
        <v>1</v>
      </c>
      <c r="C75" s="12" t="e">
        <f>B75*#REF!</f>
        <v>#REF!</v>
      </c>
      <c r="D75" s="12" t="e">
        <f>B75*#REF!</f>
        <v>#REF!</v>
      </c>
      <c r="E75" s="12" t="e">
        <f>B75*#REF!</f>
        <v>#REF!</v>
      </c>
      <c r="F75" s="12" t="e">
        <f>B75*#REF!</f>
        <v>#REF!</v>
      </c>
      <c r="G75" s="12" t="e">
        <f>B75*#REF!</f>
        <v>#REF!</v>
      </c>
      <c r="H75" s="12" t="e">
        <f>B75*#REF!</f>
        <v>#REF!</v>
      </c>
      <c r="I75" s="12" t="e">
        <f>B75*#REF!</f>
        <v>#REF!</v>
      </c>
      <c r="J75" s="12" t="e">
        <f>B75*#REF!</f>
        <v>#REF!</v>
      </c>
      <c r="K75" s="12" t="e">
        <f>B75*#REF!</f>
        <v>#REF!</v>
      </c>
      <c r="L75" s="12" t="e">
        <f>B75*#REF!</f>
        <v>#REF!</v>
      </c>
      <c r="M75" s="12" t="e">
        <f>B75*#REF!</f>
        <v>#REF!</v>
      </c>
      <c r="N75" s="12" t="e">
        <f>B75*#REF!</f>
        <v>#REF!</v>
      </c>
      <c r="O75" s="12" t="e">
        <f>B75*#REF!</f>
        <v>#REF!</v>
      </c>
      <c r="P75" s="12" t="e">
        <f>B75*#REF!</f>
        <v>#REF!</v>
      </c>
      <c r="Q75" s="12" t="e">
        <f>B75*#REF!</f>
        <v>#REF!</v>
      </c>
      <c r="R75" s="12" t="e">
        <f>B75*#REF!</f>
        <v>#REF!</v>
      </c>
      <c r="S75" s="12" t="e">
        <f>B75*#REF!</f>
        <v>#REF!</v>
      </c>
      <c r="T75" s="12" t="e">
        <f>B75*#REF!</f>
        <v>#REF!</v>
      </c>
      <c r="U75" s="12" t="e">
        <f>B75*#REF!</f>
        <v>#REF!</v>
      </c>
      <c r="V75" s="12" t="e">
        <f>B75*#REF!</f>
        <v>#REF!</v>
      </c>
      <c r="W75" s="60" t="e">
        <f>B75*#REF!</f>
        <v>#REF!</v>
      </c>
      <c r="X75" s="15" t="s">
        <v>44</v>
      </c>
    </row>
    <row r="76" spans="1:24" x14ac:dyDescent="0.25">
      <c r="A76" s="56" t="s">
        <v>128</v>
      </c>
      <c r="B76" s="10">
        <v>1</v>
      </c>
      <c r="C76" s="12" t="e">
        <f>B76*#REF!</f>
        <v>#REF!</v>
      </c>
      <c r="D76" s="12" t="e">
        <f>B76*#REF!</f>
        <v>#REF!</v>
      </c>
      <c r="E76" s="12" t="e">
        <f>B76*#REF!</f>
        <v>#REF!</v>
      </c>
      <c r="F76" s="12" t="e">
        <f>B76*#REF!</f>
        <v>#REF!</v>
      </c>
      <c r="G76" s="12" t="e">
        <f>B76*#REF!</f>
        <v>#REF!</v>
      </c>
      <c r="H76" s="12" t="e">
        <f>B76*#REF!</f>
        <v>#REF!</v>
      </c>
      <c r="I76" s="12" t="e">
        <f>B76*#REF!</f>
        <v>#REF!</v>
      </c>
      <c r="J76" s="12" t="e">
        <f>B76*#REF!</f>
        <v>#REF!</v>
      </c>
      <c r="K76" s="12" t="e">
        <f>B76*#REF!</f>
        <v>#REF!</v>
      </c>
      <c r="L76" s="12" t="e">
        <f>B76*#REF!</f>
        <v>#REF!</v>
      </c>
      <c r="M76" s="12" t="e">
        <f>B76*#REF!</f>
        <v>#REF!</v>
      </c>
      <c r="N76" s="12" t="e">
        <f>B76*#REF!</f>
        <v>#REF!</v>
      </c>
      <c r="O76" s="12" t="e">
        <f>B76*#REF!</f>
        <v>#REF!</v>
      </c>
      <c r="P76" s="12" t="e">
        <f>B76*#REF!</f>
        <v>#REF!</v>
      </c>
      <c r="Q76" s="12" t="e">
        <f>B76*#REF!</f>
        <v>#REF!</v>
      </c>
      <c r="R76" s="12" t="e">
        <f>B76*#REF!</f>
        <v>#REF!</v>
      </c>
      <c r="S76" s="12" t="e">
        <f>B76*#REF!</f>
        <v>#REF!</v>
      </c>
      <c r="T76" s="12" t="e">
        <f>B76*#REF!</f>
        <v>#REF!</v>
      </c>
      <c r="U76" s="12" t="e">
        <f>B76*#REF!</f>
        <v>#REF!</v>
      </c>
      <c r="V76" s="12" t="e">
        <f>B76*#REF!</f>
        <v>#REF!</v>
      </c>
      <c r="W76" s="60" t="e">
        <f>B76*#REF!</f>
        <v>#REF!</v>
      </c>
      <c r="X76" s="15" t="s">
        <v>57</v>
      </c>
    </row>
    <row r="77" spans="1:24" x14ac:dyDescent="0.25">
      <c r="A77" s="56" t="s">
        <v>129</v>
      </c>
      <c r="B77" s="10">
        <v>1</v>
      </c>
      <c r="C77" s="12" t="e">
        <f>B77*#REF!</f>
        <v>#REF!</v>
      </c>
      <c r="D77" s="12" t="e">
        <f>B77*#REF!</f>
        <v>#REF!</v>
      </c>
      <c r="E77" s="12" t="e">
        <f>B77*#REF!</f>
        <v>#REF!</v>
      </c>
      <c r="F77" s="12" t="e">
        <f>B77*#REF!</f>
        <v>#REF!</v>
      </c>
      <c r="G77" s="12" t="e">
        <f>B77*#REF!</f>
        <v>#REF!</v>
      </c>
      <c r="H77" s="12" t="e">
        <f>B77*#REF!</f>
        <v>#REF!</v>
      </c>
      <c r="I77" s="12" t="e">
        <f>B77*#REF!</f>
        <v>#REF!</v>
      </c>
      <c r="J77" s="12" t="e">
        <f>B77*#REF!</f>
        <v>#REF!</v>
      </c>
      <c r="K77" s="12" t="e">
        <f>B77*#REF!</f>
        <v>#REF!</v>
      </c>
      <c r="L77" s="12" t="e">
        <f>B77*#REF!</f>
        <v>#REF!</v>
      </c>
      <c r="M77" s="12" t="e">
        <f>B77*#REF!</f>
        <v>#REF!</v>
      </c>
      <c r="N77" s="12" t="e">
        <f>B77*#REF!</f>
        <v>#REF!</v>
      </c>
      <c r="O77" s="12" t="e">
        <f>B77*#REF!</f>
        <v>#REF!</v>
      </c>
      <c r="P77" s="12" t="e">
        <f>B77*#REF!</f>
        <v>#REF!</v>
      </c>
      <c r="Q77" s="12" t="e">
        <f>B77*#REF!</f>
        <v>#REF!</v>
      </c>
      <c r="R77" s="12" t="e">
        <f>B77*#REF!</f>
        <v>#REF!</v>
      </c>
      <c r="S77" s="12" t="e">
        <f>B77*#REF!</f>
        <v>#REF!</v>
      </c>
      <c r="T77" s="12" t="e">
        <f>B77*#REF!</f>
        <v>#REF!</v>
      </c>
      <c r="U77" s="12" t="e">
        <f>B77*#REF!</f>
        <v>#REF!</v>
      </c>
      <c r="V77" s="12" t="e">
        <f>B77*#REF!</f>
        <v>#REF!</v>
      </c>
      <c r="W77" s="60" t="e">
        <f>B77*#REF!</f>
        <v>#REF!</v>
      </c>
      <c r="X77" s="15" t="s">
        <v>44</v>
      </c>
    </row>
    <row r="78" spans="1:24" x14ac:dyDescent="0.25">
      <c r="A78" s="56" t="s">
        <v>130</v>
      </c>
      <c r="B78" s="10">
        <v>1</v>
      </c>
      <c r="C78" s="12" t="e">
        <f>B78*#REF!</f>
        <v>#REF!</v>
      </c>
      <c r="D78" s="12" t="e">
        <f>B78*#REF!</f>
        <v>#REF!</v>
      </c>
      <c r="E78" s="12" t="e">
        <f>B78*#REF!</f>
        <v>#REF!</v>
      </c>
      <c r="F78" s="12" t="e">
        <f>B78*#REF!</f>
        <v>#REF!</v>
      </c>
      <c r="G78" s="12" t="e">
        <f>B78*#REF!</f>
        <v>#REF!</v>
      </c>
      <c r="H78" s="12" t="e">
        <f>B78*#REF!</f>
        <v>#REF!</v>
      </c>
      <c r="I78" s="12" t="e">
        <f>B78*#REF!</f>
        <v>#REF!</v>
      </c>
      <c r="J78" s="12" t="e">
        <f>B78*#REF!</f>
        <v>#REF!</v>
      </c>
      <c r="K78" s="12" t="e">
        <f>B78*#REF!</f>
        <v>#REF!</v>
      </c>
      <c r="L78" s="12" t="e">
        <f>B78*#REF!</f>
        <v>#REF!</v>
      </c>
      <c r="M78" s="12" t="e">
        <f>B78*#REF!</f>
        <v>#REF!</v>
      </c>
      <c r="N78" s="12" t="e">
        <f>B78*#REF!</f>
        <v>#REF!</v>
      </c>
      <c r="O78" s="12" t="e">
        <f>B78*#REF!</f>
        <v>#REF!</v>
      </c>
      <c r="P78" s="12" t="e">
        <f>B78*#REF!</f>
        <v>#REF!</v>
      </c>
      <c r="Q78" s="12" t="e">
        <f>B78*#REF!</f>
        <v>#REF!</v>
      </c>
      <c r="R78" s="12" t="e">
        <f>B78*#REF!</f>
        <v>#REF!</v>
      </c>
      <c r="S78" s="12" t="e">
        <f>B78*#REF!</f>
        <v>#REF!</v>
      </c>
      <c r="T78" s="12" t="e">
        <f>B78*#REF!</f>
        <v>#REF!</v>
      </c>
      <c r="U78" s="12" t="e">
        <f>B78*#REF!</f>
        <v>#REF!</v>
      </c>
      <c r="V78" s="12" t="e">
        <f>B78*#REF!</f>
        <v>#REF!</v>
      </c>
      <c r="W78" s="60" t="e">
        <f>B78*#REF!</f>
        <v>#REF!</v>
      </c>
      <c r="X78" s="15" t="s">
        <v>44</v>
      </c>
    </row>
    <row r="79" spans="1:24" x14ac:dyDescent="0.25">
      <c r="A79" s="56" t="s">
        <v>131</v>
      </c>
      <c r="B79" s="10">
        <v>1</v>
      </c>
      <c r="C79" s="12" t="e">
        <f>B79*#REF!</f>
        <v>#REF!</v>
      </c>
      <c r="D79" s="12" t="e">
        <f>B79*#REF!</f>
        <v>#REF!</v>
      </c>
      <c r="E79" s="12" t="e">
        <f>B79*#REF!</f>
        <v>#REF!</v>
      </c>
      <c r="F79" s="12" t="e">
        <f>B79*#REF!</f>
        <v>#REF!</v>
      </c>
      <c r="G79" s="12" t="e">
        <f>B79*#REF!</f>
        <v>#REF!</v>
      </c>
      <c r="H79" s="12" t="e">
        <f>B79*#REF!</f>
        <v>#REF!</v>
      </c>
      <c r="I79" s="12" t="e">
        <f>B79*#REF!</f>
        <v>#REF!</v>
      </c>
      <c r="J79" s="12" t="e">
        <f>B79*#REF!</f>
        <v>#REF!</v>
      </c>
      <c r="K79" s="12" t="e">
        <f>B79*#REF!</f>
        <v>#REF!</v>
      </c>
      <c r="L79" s="12" t="e">
        <f>B79*#REF!</f>
        <v>#REF!</v>
      </c>
      <c r="M79" s="12" t="e">
        <f>B79*#REF!</f>
        <v>#REF!</v>
      </c>
      <c r="N79" s="12" t="e">
        <f>B79*#REF!</f>
        <v>#REF!</v>
      </c>
      <c r="O79" s="12" t="e">
        <f>B79*#REF!</f>
        <v>#REF!</v>
      </c>
      <c r="P79" s="12" t="e">
        <f>B79*#REF!</f>
        <v>#REF!</v>
      </c>
      <c r="Q79" s="12" t="e">
        <f>B79*#REF!</f>
        <v>#REF!</v>
      </c>
      <c r="R79" s="12" t="e">
        <f>B79*#REF!</f>
        <v>#REF!</v>
      </c>
      <c r="S79" s="12" t="e">
        <f>B79*#REF!</f>
        <v>#REF!</v>
      </c>
      <c r="T79" s="12" t="e">
        <f>B79*#REF!</f>
        <v>#REF!</v>
      </c>
      <c r="U79" s="12" t="e">
        <f>B79*#REF!</f>
        <v>#REF!</v>
      </c>
      <c r="V79" s="12" t="e">
        <f>B79*#REF!</f>
        <v>#REF!</v>
      </c>
      <c r="W79" s="60" t="e">
        <f>B79*#REF!</f>
        <v>#REF!</v>
      </c>
      <c r="X79" s="15" t="s">
        <v>44</v>
      </c>
    </row>
    <row r="80" spans="1:24" x14ac:dyDescent="0.25">
      <c r="A80" s="56" t="s">
        <v>132</v>
      </c>
      <c r="B80" s="10">
        <v>1</v>
      </c>
      <c r="C80" s="12" t="e">
        <f>B80*#REF!</f>
        <v>#REF!</v>
      </c>
      <c r="D80" s="12" t="e">
        <f>B80*#REF!</f>
        <v>#REF!</v>
      </c>
      <c r="E80" s="12" t="e">
        <f>B80*#REF!</f>
        <v>#REF!</v>
      </c>
      <c r="F80" s="12" t="e">
        <f>B80*#REF!</f>
        <v>#REF!</v>
      </c>
      <c r="G80" s="12" t="e">
        <f>B80*#REF!</f>
        <v>#REF!</v>
      </c>
      <c r="H80" s="12" t="e">
        <f>B80*#REF!</f>
        <v>#REF!</v>
      </c>
      <c r="I80" s="12" t="e">
        <f>B80*#REF!</f>
        <v>#REF!</v>
      </c>
      <c r="J80" s="12" t="e">
        <f>B80*#REF!</f>
        <v>#REF!</v>
      </c>
      <c r="K80" s="12" t="e">
        <f>B80*#REF!</f>
        <v>#REF!</v>
      </c>
      <c r="L80" s="12" t="e">
        <f>B80*#REF!</f>
        <v>#REF!</v>
      </c>
      <c r="M80" s="12" t="e">
        <f>B80*#REF!</f>
        <v>#REF!</v>
      </c>
      <c r="N80" s="12" t="e">
        <f>B80*#REF!</f>
        <v>#REF!</v>
      </c>
      <c r="O80" s="12" t="e">
        <f>B80*#REF!</f>
        <v>#REF!</v>
      </c>
      <c r="P80" s="12" t="e">
        <f>B80*#REF!</f>
        <v>#REF!</v>
      </c>
      <c r="Q80" s="12" t="e">
        <f>B80*#REF!</f>
        <v>#REF!</v>
      </c>
      <c r="R80" s="12" t="e">
        <f>B80*#REF!</f>
        <v>#REF!</v>
      </c>
      <c r="S80" s="12" t="e">
        <f>B80*#REF!</f>
        <v>#REF!</v>
      </c>
      <c r="T80" s="12" t="e">
        <f>B80*#REF!</f>
        <v>#REF!</v>
      </c>
      <c r="U80" s="12" t="e">
        <f>B80*#REF!</f>
        <v>#REF!</v>
      </c>
      <c r="V80" s="12" t="e">
        <f>B80*#REF!</f>
        <v>#REF!</v>
      </c>
      <c r="W80" s="60" t="e">
        <f>B80*#REF!</f>
        <v>#REF!</v>
      </c>
      <c r="X80" s="15" t="s">
        <v>44</v>
      </c>
    </row>
    <row r="81" spans="1:24" x14ac:dyDescent="0.25">
      <c r="A81" s="56" t="s">
        <v>133</v>
      </c>
      <c r="B81" s="10">
        <v>1</v>
      </c>
      <c r="C81" s="12" t="e">
        <f>B81*#REF!</f>
        <v>#REF!</v>
      </c>
      <c r="D81" s="12" t="e">
        <f>B81*#REF!</f>
        <v>#REF!</v>
      </c>
      <c r="E81" s="12" t="e">
        <f>B81*#REF!</f>
        <v>#REF!</v>
      </c>
      <c r="F81" s="12" t="e">
        <f>B81*#REF!</f>
        <v>#REF!</v>
      </c>
      <c r="G81" s="12" t="e">
        <f>B81*#REF!</f>
        <v>#REF!</v>
      </c>
      <c r="H81" s="12" t="e">
        <f>B81*#REF!</f>
        <v>#REF!</v>
      </c>
      <c r="I81" s="12" t="e">
        <f>B81*#REF!</f>
        <v>#REF!</v>
      </c>
      <c r="J81" s="12" t="e">
        <f>B81*#REF!</f>
        <v>#REF!</v>
      </c>
      <c r="K81" s="12" t="e">
        <f>B81*#REF!</f>
        <v>#REF!</v>
      </c>
      <c r="L81" s="12" t="e">
        <f>B81*#REF!</f>
        <v>#REF!</v>
      </c>
      <c r="M81" s="12" t="e">
        <f>B81*#REF!</f>
        <v>#REF!</v>
      </c>
      <c r="N81" s="12" t="e">
        <f>B81*#REF!</f>
        <v>#REF!</v>
      </c>
      <c r="O81" s="12" t="e">
        <f>B81*#REF!</f>
        <v>#REF!</v>
      </c>
      <c r="P81" s="12" t="e">
        <f>B81*#REF!</f>
        <v>#REF!</v>
      </c>
      <c r="Q81" s="12" t="e">
        <f>B81*#REF!</f>
        <v>#REF!</v>
      </c>
      <c r="R81" s="12" t="e">
        <f>B81*#REF!</f>
        <v>#REF!</v>
      </c>
      <c r="S81" s="12" t="e">
        <f>B81*#REF!</f>
        <v>#REF!</v>
      </c>
      <c r="T81" s="12" t="e">
        <f>B81*#REF!</f>
        <v>#REF!</v>
      </c>
      <c r="U81" s="12" t="e">
        <f>B81*#REF!</f>
        <v>#REF!</v>
      </c>
      <c r="V81" s="12" t="e">
        <f>B81*#REF!</f>
        <v>#REF!</v>
      </c>
      <c r="W81" s="60" t="e">
        <f>B81*#REF!</f>
        <v>#REF!</v>
      </c>
      <c r="X81" s="15" t="s">
        <v>44</v>
      </c>
    </row>
    <row r="82" spans="1:24" x14ac:dyDescent="0.25">
      <c r="A82" s="56" t="s">
        <v>134</v>
      </c>
      <c r="B82" s="10">
        <v>1</v>
      </c>
      <c r="C82" s="12" t="e">
        <f>B82*#REF!</f>
        <v>#REF!</v>
      </c>
      <c r="D82" s="12" t="e">
        <f>B82*#REF!</f>
        <v>#REF!</v>
      </c>
      <c r="E82" s="12" t="e">
        <f>B82*#REF!</f>
        <v>#REF!</v>
      </c>
      <c r="F82" s="12" t="e">
        <f>B82*#REF!</f>
        <v>#REF!</v>
      </c>
      <c r="G82" s="12" t="e">
        <f>B82*#REF!</f>
        <v>#REF!</v>
      </c>
      <c r="H82" s="12" t="e">
        <f>B82*#REF!</f>
        <v>#REF!</v>
      </c>
      <c r="I82" s="12" t="e">
        <f>B82*#REF!</f>
        <v>#REF!</v>
      </c>
      <c r="J82" s="12" t="e">
        <f>B82*#REF!</f>
        <v>#REF!</v>
      </c>
      <c r="K82" s="12" t="e">
        <f>B82*#REF!</f>
        <v>#REF!</v>
      </c>
      <c r="L82" s="12" t="e">
        <f>B82*#REF!</f>
        <v>#REF!</v>
      </c>
      <c r="M82" s="12" t="e">
        <f>B82*#REF!</f>
        <v>#REF!</v>
      </c>
      <c r="N82" s="12" t="e">
        <f>B82*#REF!</f>
        <v>#REF!</v>
      </c>
      <c r="O82" s="12" t="e">
        <f>B82*#REF!</f>
        <v>#REF!</v>
      </c>
      <c r="P82" s="12" t="e">
        <f>B82*#REF!</f>
        <v>#REF!</v>
      </c>
      <c r="Q82" s="12" t="e">
        <f>B82*#REF!</f>
        <v>#REF!</v>
      </c>
      <c r="R82" s="12" t="e">
        <f>B82*#REF!</f>
        <v>#REF!</v>
      </c>
      <c r="S82" s="12" t="e">
        <f>B82*#REF!</f>
        <v>#REF!</v>
      </c>
      <c r="T82" s="12" t="e">
        <f>B82*#REF!</f>
        <v>#REF!</v>
      </c>
      <c r="U82" s="12" t="e">
        <f>B82*#REF!</f>
        <v>#REF!</v>
      </c>
      <c r="V82" s="12" t="e">
        <f>B82*#REF!</f>
        <v>#REF!</v>
      </c>
      <c r="W82" s="60" t="e">
        <f>B82*#REF!</f>
        <v>#REF!</v>
      </c>
      <c r="X82" s="15" t="s">
        <v>59</v>
      </c>
    </row>
    <row r="83" spans="1:24" x14ac:dyDescent="0.25">
      <c r="A83" s="56" t="s">
        <v>135</v>
      </c>
      <c r="B83" s="10">
        <v>1</v>
      </c>
      <c r="C83" s="12" t="e">
        <f>B83*#REF!</f>
        <v>#REF!</v>
      </c>
      <c r="D83" s="12" t="e">
        <f>B83*#REF!</f>
        <v>#REF!</v>
      </c>
      <c r="E83" s="12" t="e">
        <f>B83*#REF!</f>
        <v>#REF!</v>
      </c>
      <c r="F83" s="12" t="e">
        <f>B83*#REF!</f>
        <v>#REF!</v>
      </c>
      <c r="G83" s="12" t="e">
        <f>B83*#REF!</f>
        <v>#REF!</v>
      </c>
      <c r="H83" s="12" t="e">
        <f>B83*#REF!</f>
        <v>#REF!</v>
      </c>
      <c r="I83" s="12" t="e">
        <f>B83*#REF!</f>
        <v>#REF!</v>
      </c>
      <c r="J83" s="12" t="e">
        <f>B83*#REF!</f>
        <v>#REF!</v>
      </c>
      <c r="K83" s="12" t="e">
        <f>B83*#REF!</f>
        <v>#REF!</v>
      </c>
      <c r="L83" s="12" t="e">
        <f>B83*#REF!</f>
        <v>#REF!</v>
      </c>
      <c r="M83" s="12" t="e">
        <f>B83*#REF!</f>
        <v>#REF!</v>
      </c>
      <c r="N83" s="12" t="e">
        <f>B83*#REF!</f>
        <v>#REF!</v>
      </c>
      <c r="O83" s="12" t="e">
        <f>B83*#REF!</f>
        <v>#REF!</v>
      </c>
      <c r="P83" s="12" t="e">
        <f>B83*#REF!</f>
        <v>#REF!</v>
      </c>
      <c r="Q83" s="12" t="e">
        <f>B83*#REF!</f>
        <v>#REF!</v>
      </c>
      <c r="R83" s="12" t="e">
        <f>B83*#REF!</f>
        <v>#REF!</v>
      </c>
      <c r="S83" s="12" t="e">
        <f>B83*#REF!</f>
        <v>#REF!</v>
      </c>
      <c r="T83" s="12" t="e">
        <f>B83*#REF!</f>
        <v>#REF!</v>
      </c>
      <c r="U83" s="12" t="e">
        <f>B83*#REF!</f>
        <v>#REF!</v>
      </c>
      <c r="V83" s="12" t="e">
        <f>B83*#REF!</f>
        <v>#REF!</v>
      </c>
      <c r="W83" s="60" t="e">
        <f>B83*#REF!</f>
        <v>#REF!</v>
      </c>
      <c r="X83" s="15" t="s">
        <v>44</v>
      </c>
    </row>
    <row r="84" spans="1:24" x14ac:dyDescent="0.25">
      <c r="A84" s="56" t="s">
        <v>136</v>
      </c>
      <c r="B84" s="10">
        <v>1</v>
      </c>
      <c r="C84" s="12" t="e">
        <f>B84*#REF!</f>
        <v>#REF!</v>
      </c>
      <c r="D84" s="12" t="e">
        <f>B84*#REF!</f>
        <v>#REF!</v>
      </c>
      <c r="E84" s="12" t="e">
        <f>B84*#REF!</f>
        <v>#REF!</v>
      </c>
      <c r="F84" s="12" t="e">
        <f>B84*#REF!</f>
        <v>#REF!</v>
      </c>
      <c r="G84" s="12" t="e">
        <f>B84*#REF!</f>
        <v>#REF!</v>
      </c>
      <c r="H84" s="12" t="e">
        <f>B84*#REF!</f>
        <v>#REF!</v>
      </c>
      <c r="I84" s="12" t="e">
        <f>B84*#REF!</f>
        <v>#REF!</v>
      </c>
      <c r="J84" s="12" t="e">
        <f>B84*#REF!</f>
        <v>#REF!</v>
      </c>
      <c r="K84" s="12" t="e">
        <f>B84*#REF!</f>
        <v>#REF!</v>
      </c>
      <c r="L84" s="12" t="e">
        <f>B84*#REF!</f>
        <v>#REF!</v>
      </c>
      <c r="M84" s="12" t="e">
        <f>B84*#REF!</f>
        <v>#REF!</v>
      </c>
      <c r="N84" s="12" t="e">
        <f>B84*#REF!</f>
        <v>#REF!</v>
      </c>
      <c r="O84" s="12" t="e">
        <f>B84*#REF!</f>
        <v>#REF!</v>
      </c>
      <c r="P84" s="12" t="e">
        <f>B84*#REF!</f>
        <v>#REF!</v>
      </c>
      <c r="Q84" s="12" t="e">
        <f>B84*#REF!</f>
        <v>#REF!</v>
      </c>
      <c r="R84" s="12" t="e">
        <f>B84*#REF!</f>
        <v>#REF!</v>
      </c>
      <c r="S84" s="12" t="e">
        <f>B84*#REF!</f>
        <v>#REF!</v>
      </c>
      <c r="T84" s="12" t="e">
        <f>B84*#REF!</f>
        <v>#REF!</v>
      </c>
      <c r="U84" s="12" t="e">
        <f>B84*#REF!</f>
        <v>#REF!</v>
      </c>
      <c r="V84" s="12" t="e">
        <f>B84*#REF!</f>
        <v>#REF!</v>
      </c>
      <c r="W84" s="60" t="e">
        <f>B84*#REF!</f>
        <v>#REF!</v>
      </c>
      <c r="X84" s="15" t="s">
        <v>59</v>
      </c>
    </row>
    <row r="85" spans="1:24" x14ac:dyDescent="0.25">
      <c r="A85" s="56" t="s">
        <v>137</v>
      </c>
      <c r="B85" s="10">
        <v>1</v>
      </c>
      <c r="C85" s="12" t="e">
        <f>B85*#REF!</f>
        <v>#REF!</v>
      </c>
      <c r="D85" s="12" t="e">
        <f>B85*#REF!</f>
        <v>#REF!</v>
      </c>
      <c r="E85" s="12" t="e">
        <f>B85*#REF!</f>
        <v>#REF!</v>
      </c>
      <c r="F85" s="12" t="e">
        <f>B85*#REF!</f>
        <v>#REF!</v>
      </c>
      <c r="G85" s="12" t="e">
        <f>B85*#REF!</f>
        <v>#REF!</v>
      </c>
      <c r="H85" s="12" t="e">
        <f>B85*#REF!</f>
        <v>#REF!</v>
      </c>
      <c r="I85" s="12" t="e">
        <f>B85*#REF!</f>
        <v>#REF!</v>
      </c>
      <c r="J85" s="12" t="e">
        <f>B85*#REF!</f>
        <v>#REF!</v>
      </c>
      <c r="K85" s="12" t="e">
        <f>B85*#REF!</f>
        <v>#REF!</v>
      </c>
      <c r="L85" s="12" t="e">
        <f>B85*#REF!</f>
        <v>#REF!</v>
      </c>
      <c r="M85" s="12" t="e">
        <f>B85*#REF!</f>
        <v>#REF!</v>
      </c>
      <c r="N85" s="12" t="e">
        <f>B85*#REF!</f>
        <v>#REF!</v>
      </c>
      <c r="O85" s="12" t="e">
        <f>B85*#REF!</f>
        <v>#REF!</v>
      </c>
      <c r="P85" s="12" t="e">
        <f>B85*#REF!</f>
        <v>#REF!</v>
      </c>
      <c r="Q85" s="12" t="e">
        <f>B85*#REF!</f>
        <v>#REF!</v>
      </c>
      <c r="R85" s="12" t="e">
        <f>B85*#REF!</f>
        <v>#REF!</v>
      </c>
      <c r="S85" s="12" t="e">
        <f>B85*#REF!</f>
        <v>#REF!</v>
      </c>
      <c r="T85" s="12" t="e">
        <f>B85*#REF!</f>
        <v>#REF!</v>
      </c>
      <c r="U85" s="12" t="e">
        <f>B85*#REF!</f>
        <v>#REF!</v>
      </c>
      <c r="V85" s="12" t="e">
        <f>B85*#REF!</f>
        <v>#REF!</v>
      </c>
      <c r="W85" s="60" t="e">
        <f>B85*#REF!</f>
        <v>#REF!</v>
      </c>
      <c r="X85" s="15" t="s">
        <v>59</v>
      </c>
    </row>
    <row r="86" spans="1:24" ht="16.5" thickBot="1" x14ac:dyDescent="0.3">
      <c r="A86" s="57" t="s">
        <v>138</v>
      </c>
      <c r="B86" s="18">
        <v>1</v>
      </c>
      <c r="C86" s="20" t="e">
        <f>B86*#REF!</f>
        <v>#REF!</v>
      </c>
      <c r="D86" s="20" t="e">
        <f>B86*#REF!</f>
        <v>#REF!</v>
      </c>
      <c r="E86" s="20" t="e">
        <f>B86*#REF!</f>
        <v>#REF!</v>
      </c>
      <c r="F86" s="20" t="e">
        <f>B86*#REF!</f>
        <v>#REF!</v>
      </c>
      <c r="G86" s="20" t="e">
        <f>B86*#REF!</f>
        <v>#REF!</v>
      </c>
      <c r="H86" s="20" t="e">
        <f>B86*#REF!</f>
        <v>#REF!</v>
      </c>
      <c r="I86" s="20" t="e">
        <f>B86*#REF!</f>
        <v>#REF!</v>
      </c>
      <c r="J86" s="20" t="e">
        <f>B86*#REF!</f>
        <v>#REF!</v>
      </c>
      <c r="K86" s="20" t="e">
        <f>B86*#REF!</f>
        <v>#REF!</v>
      </c>
      <c r="L86" s="20" t="e">
        <f>B86*#REF!</f>
        <v>#REF!</v>
      </c>
      <c r="M86" s="20" t="e">
        <f>B86*#REF!</f>
        <v>#REF!</v>
      </c>
      <c r="N86" s="20" t="e">
        <f>B86*#REF!</f>
        <v>#REF!</v>
      </c>
      <c r="O86" s="20" t="e">
        <f>B86*#REF!</f>
        <v>#REF!</v>
      </c>
      <c r="P86" s="20" t="e">
        <f>B86*#REF!</f>
        <v>#REF!</v>
      </c>
      <c r="Q86" s="20" t="e">
        <f>B86*#REF!</f>
        <v>#REF!</v>
      </c>
      <c r="R86" s="20" t="e">
        <f>B86*#REF!</f>
        <v>#REF!</v>
      </c>
      <c r="S86" s="20" t="e">
        <f>B86*#REF!</f>
        <v>#REF!</v>
      </c>
      <c r="T86" s="20" t="e">
        <f>B86*#REF!</f>
        <v>#REF!</v>
      </c>
      <c r="U86" s="20" t="e">
        <f>B86*#REF!</f>
        <v>#REF!</v>
      </c>
      <c r="V86" s="20" t="e">
        <f>B86*#REF!</f>
        <v>#REF!</v>
      </c>
      <c r="W86" s="61" t="e">
        <f>B86*#REF!</f>
        <v>#REF!</v>
      </c>
      <c r="X86" s="23" t="s">
        <v>44</v>
      </c>
    </row>
    <row r="87" spans="1:24" ht="16.5" thickBot="1" x14ac:dyDescent="0.3">
      <c r="A87" s="38"/>
      <c r="B87" s="25"/>
      <c r="C87" s="12"/>
      <c r="D87" s="12"/>
      <c r="E87" s="12"/>
      <c r="F87" s="12"/>
      <c r="G87" s="12"/>
      <c r="H87" s="12"/>
      <c r="I87" s="12"/>
      <c r="J87" s="12"/>
      <c r="K87" s="12"/>
      <c r="L87" s="12"/>
      <c r="M87" s="12"/>
      <c r="N87" s="12"/>
      <c r="O87" s="12"/>
      <c r="P87" s="12"/>
      <c r="Q87" s="12"/>
      <c r="R87" s="12"/>
      <c r="S87" s="12"/>
      <c r="T87" s="12"/>
      <c r="U87" s="12"/>
      <c r="V87" s="12"/>
    </row>
    <row r="88" spans="1:24" s="33" customFormat="1" ht="16.5" thickBot="1" x14ac:dyDescent="0.3">
      <c r="A88" s="28" t="s">
        <v>139</v>
      </c>
      <c r="B88" s="29"/>
      <c r="C88" s="30" t="e">
        <f t="shared" ref="C88:I88" si="0">SUM(C2:C86)</f>
        <v>#REF!</v>
      </c>
      <c r="D88" s="30" t="e">
        <f t="shared" si="0"/>
        <v>#REF!</v>
      </c>
      <c r="E88" s="30" t="e">
        <f t="shared" si="0"/>
        <v>#REF!</v>
      </c>
      <c r="F88" s="30" t="e">
        <f t="shared" si="0"/>
        <v>#REF!</v>
      </c>
      <c r="G88" s="30" t="e">
        <f t="shared" si="0"/>
        <v>#REF!</v>
      </c>
      <c r="H88" s="30" t="e">
        <f t="shared" si="0"/>
        <v>#REF!</v>
      </c>
      <c r="I88" s="30" t="e">
        <f t="shared" si="0"/>
        <v>#REF!</v>
      </c>
      <c r="J88" s="30" t="e">
        <f t="shared" ref="J88:W88" si="1">SUM(J2:J86)</f>
        <v>#REF!</v>
      </c>
      <c r="K88" s="30" t="e">
        <f t="shared" si="1"/>
        <v>#REF!</v>
      </c>
      <c r="L88" s="30" t="e">
        <f t="shared" si="1"/>
        <v>#REF!</v>
      </c>
      <c r="M88" s="30" t="e">
        <f t="shared" si="1"/>
        <v>#REF!</v>
      </c>
      <c r="N88" s="30" t="e">
        <f t="shared" si="1"/>
        <v>#REF!</v>
      </c>
      <c r="O88" s="30" t="e">
        <f t="shared" si="1"/>
        <v>#REF!</v>
      </c>
      <c r="P88" s="30" t="e">
        <f t="shared" si="1"/>
        <v>#REF!</v>
      </c>
      <c r="Q88" s="30" t="e">
        <f t="shared" si="1"/>
        <v>#REF!</v>
      </c>
      <c r="R88" s="30" t="e">
        <f t="shared" si="1"/>
        <v>#REF!</v>
      </c>
      <c r="S88" s="30" t="e">
        <f t="shared" si="1"/>
        <v>#REF!</v>
      </c>
      <c r="T88" s="30" t="e">
        <f t="shared" si="1"/>
        <v>#REF!</v>
      </c>
      <c r="U88" s="30" t="e">
        <f t="shared" si="1"/>
        <v>#REF!</v>
      </c>
      <c r="V88" s="30" t="e">
        <f t="shared" si="1"/>
        <v>#REF!</v>
      </c>
      <c r="W88" s="31" t="e">
        <f t="shared" si="1"/>
        <v>#REF!</v>
      </c>
      <c r="X88" s="32"/>
    </row>
    <row r="89" spans="1:24" x14ac:dyDescent="0.25">
      <c r="A89" s="34" t="s">
        <v>149</v>
      </c>
      <c r="B89" s="25"/>
      <c r="C89" s="35">
        <v>2731</v>
      </c>
      <c r="D89" s="35">
        <v>71</v>
      </c>
      <c r="E89" s="36">
        <v>83.5</v>
      </c>
      <c r="F89" s="36">
        <v>375.5</v>
      </c>
      <c r="G89" s="35">
        <v>900</v>
      </c>
      <c r="H89" s="35">
        <v>90</v>
      </c>
      <c r="I89" s="35">
        <v>15</v>
      </c>
      <c r="J89" s="35">
        <v>1</v>
      </c>
      <c r="K89" s="35">
        <v>15</v>
      </c>
      <c r="L89" s="35">
        <v>120</v>
      </c>
      <c r="M89" s="35">
        <v>1</v>
      </c>
      <c r="N89" s="35">
        <v>2</v>
      </c>
      <c r="O89" s="35">
        <v>400</v>
      </c>
      <c r="P89" s="35">
        <v>16</v>
      </c>
      <c r="Q89" s="37">
        <v>1000</v>
      </c>
      <c r="R89" s="35">
        <v>8</v>
      </c>
      <c r="S89" s="35">
        <v>400</v>
      </c>
      <c r="T89" s="35">
        <v>4700</v>
      </c>
      <c r="U89" s="35">
        <v>1500</v>
      </c>
      <c r="V89" s="35">
        <v>11</v>
      </c>
    </row>
    <row r="90" spans="1:24" x14ac:dyDescent="0.25">
      <c r="A90" s="38" t="s">
        <v>141</v>
      </c>
      <c r="B90" s="25"/>
      <c r="C90" s="39"/>
      <c r="D90" s="39"/>
      <c r="E90" s="36" t="s">
        <v>150</v>
      </c>
      <c r="F90" s="36" t="s">
        <v>151</v>
      </c>
      <c r="G90" s="39"/>
      <c r="H90" s="39"/>
      <c r="I90" s="39"/>
      <c r="J90" s="39"/>
      <c r="K90" s="39"/>
      <c r="L90" s="39"/>
      <c r="M90" s="39"/>
      <c r="N90" s="39"/>
      <c r="O90" s="39"/>
      <c r="P90" s="39"/>
      <c r="Q90" s="39"/>
      <c r="R90" s="39"/>
      <c r="S90" s="39"/>
      <c r="T90" s="39"/>
      <c r="U90" s="39"/>
      <c r="V90" s="39"/>
    </row>
    <row r="91" spans="1:24" x14ac:dyDescent="0.25">
      <c r="A91" s="34" t="s">
        <v>152</v>
      </c>
      <c r="B91" s="25"/>
      <c r="C91" s="41" t="s">
        <v>145</v>
      </c>
      <c r="D91" s="41" t="s">
        <v>145</v>
      </c>
      <c r="E91" s="41" t="s">
        <v>145</v>
      </c>
      <c r="F91" s="41" t="s">
        <v>145</v>
      </c>
      <c r="G91" s="37">
        <v>3000</v>
      </c>
      <c r="H91" s="37">
        <v>2000</v>
      </c>
      <c r="I91" s="35">
        <v>100</v>
      </c>
      <c r="J91" s="35">
        <v>100</v>
      </c>
      <c r="K91" s="37">
        <v>1000</v>
      </c>
      <c r="L91" s="41" t="s">
        <v>145</v>
      </c>
      <c r="M91" s="41" t="s">
        <v>145</v>
      </c>
      <c r="N91" s="41" t="s">
        <v>145</v>
      </c>
      <c r="O91" s="37">
        <v>1000</v>
      </c>
      <c r="P91" s="35">
        <v>35</v>
      </c>
      <c r="Q91" s="37">
        <v>2500</v>
      </c>
      <c r="R91" s="35">
        <v>45</v>
      </c>
      <c r="S91" s="41">
        <v>350</v>
      </c>
      <c r="T91" s="41" t="s">
        <v>145</v>
      </c>
      <c r="U91" s="37">
        <v>2300</v>
      </c>
      <c r="V91" s="35">
        <v>40</v>
      </c>
    </row>
    <row r="92" spans="1:24" ht="16.5" thickBot="1" x14ac:dyDescent="0.3">
      <c r="A92" s="34"/>
      <c r="B92" s="25"/>
      <c r="C92" s="39"/>
      <c r="D92" s="39"/>
      <c r="E92" s="39"/>
      <c r="F92" s="39"/>
      <c r="G92" s="39"/>
      <c r="H92" s="39"/>
      <c r="I92" s="39"/>
      <c r="J92" s="39"/>
      <c r="K92" s="39"/>
      <c r="L92" s="39"/>
      <c r="M92" s="39"/>
      <c r="N92" s="39"/>
      <c r="O92" s="39"/>
      <c r="P92" s="39"/>
      <c r="Q92" s="39"/>
      <c r="R92" s="39"/>
      <c r="S92" s="39"/>
      <c r="T92" s="39"/>
      <c r="U92" s="39"/>
      <c r="V92" s="39"/>
    </row>
    <row r="93" spans="1:24" s="47" customFormat="1" ht="16.5" thickBot="1" x14ac:dyDescent="0.3">
      <c r="A93" s="42" t="s">
        <v>146</v>
      </c>
      <c r="B93" s="43"/>
      <c r="C93" s="44" t="e">
        <f>C88/C89</f>
        <v>#REF!</v>
      </c>
      <c r="D93" s="44" t="e">
        <f>D88/D89</f>
        <v>#REF!</v>
      </c>
      <c r="E93" s="44" t="e">
        <f>E88/E89</f>
        <v>#REF!</v>
      </c>
      <c r="F93" s="44" t="e">
        <f>F88/F89</f>
        <v>#REF!</v>
      </c>
      <c r="G93" s="44" t="e">
        <f t="shared" ref="G93:V93" si="2">G88/G89</f>
        <v>#REF!</v>
      </c>
      <c r="H93" s="44" t="e">
        <f t="shared" si="2"/>
        <v>#REF!</v>
      </c>
      <c r="I93" s="44" t="e">
        <f t="shared" si="2"/>
        <v>#REF!</v>
      </c>
      <c r="J93" s="44" t="e">
        <f t="shared" si="2"/>
        <v>#REF!</v>
      </c>
      <c r="K93" s="44" t="e">
        <f t="shared" si="2"/>
        <v>#REF!</v>
      </c>
      <c r="L93" s="44" t="e">
        <f t="shared" si="2"/>
        <v>#REF!</v>
      </c>
      <c r="M93" s="44" t="e">
        <f t="shared" si="2"/>
        <v>#REF!</v>
      </c>
      <c r="N93" s="44" t="e">
        <f t="shared" si="2"/>
        <v>#REF!</v>
      </c>
      <c r="O93" s="44" t="e">
        <f t="shared" si="2"/>
        <v>#REF!</v>
      </c>
      <c r="P93" s="44" t="e">
        <f t="shared" si="2"/>
        <v>#REF!</v>
      </c>
      <c r="Q93" s="44" t="e">
        <f t="shared" si="2"/>
        <v>#REF!</v>
      </c>
      <c r="R93" s="44" t="e">
        <f t="shared" si="2"/>
        <v>#REF!</v>
      </c>
      <c r="S93" s="44" t="e">
        <f t="shared" si="2"/>
        <v>#REF!</v>
      </c>
      <c r="T93" s="44" t="e">
        <f t="shared" si="2"/>
        <v>#REF!</v>
      </c>
      <c r="U93" s="44" t="e">
        <f t="shared" si="2"/>
        <v>#REF!</v>
      </c>
      <c r="V93" s="44" t="e">
        <f t="shared" si="2"/>
        <v>#REF!</v>
      </c>
      <c r="W93" s="45"/>
      <c r="X93" s="46"/>
    </row>
    <row r="94" spans="1:24" x14ac:dyDescent="0.25">
      <c r="A94" s="38"/>
      <c r="B94" s="25"/>
      <c r="C94" s="39"/>
      <c r="D94" s="39"/>
      <c r="E94" s="39"/>
      <c r="F94" s="39"/>
      <c r="G94" s="39"/>
      <c r="H94" s="39"/>
      <c r="I94" s="39"/>
      <c r="J94" s="39"/>
      <c r="K94" s="39"/>
      <c r="L94" s="39"/>
      <c r="M94" s="39"/>
      <c r="N94" s="39"/>
      <c r="O94" s="39"/>
      <c r="P94" s="39"/>
      <c r="Q94" s="39"/>
      <c r="R94" s="39"/>
      <c r="S94" s="39"/>
      <c r="T94" s="39"/>
      <c r="U94" s="39"/>
      <c r="V94" s="39"/>
    </row>
    <row r="95" spans="1:24" s="52" customFormat="1" x14ac:dyDescent="0.25">
      <c r="A95" s="48" t="s">
        <v>147</v>
      </c>
      <c r="B95" s="49"/>
      <c r="C95" s="50" t="s">
        <v>145</v>
      </c>
      <c r="D95" s="50" t="s">
        <v>145</v>
      </c>
      <c r="E95" s="50" t="s">
        <v>145</v>
      </c>
      <c r="F95" s="50" t="s">
        <v>145</v>
      </c>
      <c r="G95" s="51">
        <f>G91/G89</f>
        <v>3.3333333333333335</v>
      </c>
      <c r="H95" s="51">
        <f t="shared" ref="H95:K95" si="3">H91/H89</f>
        <v>22.222222222222221</v>
      </c>
      <c r="I95" s="51">
        <f t="shared" si="3"/>
        <v>6.666666666666667</v>
      </c>
      <c r="J95" s="51">
        <f t="shared" si="3"/>
        <v>100</v>
      </c>
      <c r="K95" s="51">
        <f t="shared" si="3"/>
        <v>66.666666666666671</v>
      </c>
      <c r="L95" s="50" t="s">
        <v>145</v>
      </c>
      <c r="M95" s="50" t="s">
        <v>145</v>
      </c>
      <c r="N95" s="50" t="s">
        <v>145</v>
      </c>
      <c r="O95" s="51">
        <f t="shared" ref="O95:V95" si="4">O91/O89</f>
        <v>2.5</v>
      </c>
      <c r="P95" s="51">
        <f t="shared" si="4"/>
        <v>2.1875</v>
      </c>
      <c r="Q95" s="51">
        <f t="shared" si="4"/>
        <v>2.5</v>
      </c>
      <c r="R95" s="51">
        <f t="shared" si="4"/>
        <v>5.625</v>
      </c>
      <c r="S95" s="50" t="s">
        <v>145</v>
      </c>
      <c r="T95" s="50" t="s">
        <v>145</v>
      </c>
      <c r="U95" s="51">
        <f>U91/U89</f>
        <v>1.5333333333333334</v>
      </c>
      <c r="V95" s="51">
        <f t="shared" si="4"/>
        <v>3.6363636363636362</v>
      </c>
      <c r="X95" s="53"/>
    </row>
    <row r="97" spans="1:1" x14ac:dyDescent="0.25">
      <c r="A97" s="320" t="s">
        <v>153</v>
      </c>
    </row>
    <row r="98" spans="1:1" x14ac:dyDescent="0.25">
      <c r="A98" s="320"/>
    </row>
    <row r="99" spans="1:1" x14ac:dyDescent="0.25">
      <c r="A99" s="320"/>
    </row>
    <row r="100" spans="1:1" x14ac:dyDescent="0.25">
      <c r="A100" s="320"/>
    </row>
    <row r="101" spans="1:1" x14ac:dyDescent="0.25">
      <c r="A101" s="16" t="s">
        <v>441</v>
      </c>
    </row>
    <row r="102" spans="1:1" x14ac:dyDescent="0.25">
      <c r="A102" s="16" t="s">
        <v>442</v>
      </c>
    </row>
  </sheetData>
  <mergeCells count="1">
    <mergeCell ref="A97:A100"/>
  </mergeCells>
  <pageMargins left="0.7" right="0.7" top="0.75" bottom="0.75" header="0.3" footer="0.3"/>
  <pageSetup orientation="portrait" horizontalDpi="0" verticalDpi="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396BA-62E5-2E43-8B20-2AE5A995BEFE}">
  <sheetPr>
    <tabColor rgb="FF00B050"/>
  </sheetPr>
  <dimension ref="A1:S141"/>
  <sheetViews>
    <sheetView zoomScale="90" zoomScaleNormal="90" workbookViewId="0"/>
  </sheetViews>
  <sheetFormatPr defaultColWidth="8.875" defaultRowHeight="15.75" x14ac:dyDescent="0.25"/>
  <cols>
    <col min="1" max="1" width="111.125" style="81" customWidth="1"/>
    <col min="2" max="16384" width="8.875" style="143"/>
  </cols>
  <sheetData>
    <row r="1" spans="1:19" ht="30" x14ac:dyDescent="0.25">
      <c r="A1" s="274" t="s">
        <v>691</v>
      </c>
      <c r="B1"/>
      <c r="C1"/>
      <c r="D1"/>
      <c r="E1"/>
      <c r="F1"/>
      <c r="G1"/>
      <c r="H1"/>
      <c r="I1"/>
      <c r="J1"/>
      <c r="K1"/>
      <c r="L1"/>
      <c r="M1"/>
      <c r="N1"/>
      <c r="O1"/>
      <c r="P1"/>
      <c r="Q1"/>
      <c r="R1"/>
      <c r="S1"/>
    </row>
    <row r="2" spans="1:19" x14ac:dyDescent="0.25">
      <c r="A2" s="158"/>
      <c r="B2"/>
      <c r="C2"/>
      <c r="D2"/>
      <c r="E2"/>
      <c r="F2"/>
      <c r="G2"/>
      <c r="H2"/>
      <c r="I2"/>
      <c r="J2"/>
      <c r="K2"/>
      <c r="L2"/>
      <c r="M2"/>
      <c r="N2"/>
      <c r="O2"/>
      <c r="P2"/>
      <c r="Q2"/>
      <c r="R2"/>
      <c r="S2"/>
    </row>
    <row r="3" spans="1:19" x14ac:dyDescent="0.25">
      <c r="A3" s="227" t="s">
        <v>571</v>
      </c>
      <c r="B3"/>
      <c r="C3"/>
      <c r="D3"/>
      <c r="E3"/>
      <c r="F3"/>
      <c r="G3"/>
      <c r="H3"/>
      <c r="I3"/>
      <c r="J3"/>
      <c r="K3"/>
      <c r="L3"/>
      <c r="M3"/>
      <c r="N3"/>
      <c r="O3"/>
      <c r="P3"/>
      <c r="Q3"/>
      <c r="R3"/>
      <c r="S3"/>
    </row>
    <row r="4" spans="1:19" ht="60" x14ac:dyDescent="0.25">
      <c r="A4" s="276" t="s">
        <v>765</v>
      </c>
      <c r="B4"/>
      <c r="C4"/>
      <c r="D4"/>
      <c r="E4"/>
      <c r="F4"/>
      <c r="G4"/>
      <c r="H4"/>
      <c r="I4"/>
      <c r="J4"/>
      <c r="K4"/>
      <c r="L4"/>
      <c r="M4"/>
      <c r="N4"/>
      <c r="O4"/>
      <c r="P4"/>
      <c r="Q4"/>
      <c r="R4"/>
      <c r="S4"/>
    </row>
    <row r="5" spans="1:19" ht="45" x14ac:dyDescent="0.25">
      <c r="A5" s="228" t="s">
        <v>572</v>
      </c>
      <c r="B5"/>
      <c r="C5"/>
      <c r="D5"/>
      <c r="E5"/>
      <c r="F5"/>
      <c r="G5"/>
      <c r="H5"/>
      <c r="I5"/>
      <c r="J5"/>
      <c r="K5"/>
      <c r="L5"/>
      <c r="M5"/>
      <c r="N5"/>
      <c r="O5"/>
      <c r="P5"/>
      <c r="Q5"/>
      <c r="R5"/>
      <c r="S5"/>
    </row>
    <row r="6" spans="1:19" ht="94.5" x14ac:dyDescent="0.25">
      <c r="A6" s="272" t="s">
        <v>688</v>
      </c>
      <c r="B6"/>
      <c r="C6" s="272"/>
      <c r="D6"/>
      <c r="E6"/>
      <c r="F6"/>
      <c r="G6"/>
      <c r="H6"/>
      <c r="I6"/>
      <c r="J6"/>
      <c r="K6"/>
      <c r="L6"/>
      <c r="M6"/>
      <c r="N6"/>
      <c r="O6"/>
      <c r="P6"/>
      <c r="Q6"/>
      <c r="R6"/>
      <c r="S6"/>
    </row>
    <row r="7" spans="1:19" x14ac:dyDescent="0.25">
      <c r="A7" s="228"/>
      <c r="B7"/>
      <c r="C7"/>
      <c r="D7"/>
      <c r="E7"/>
      <c r="F7"/>
      <c r="G7"/>
      <c r="H7"/>
      <c r="I7"/>
      <c r="J7"/>
      <c r="K7"/>
      <c r="L7"/>
      <c r="M7"/>
      <c r="N7"/>
      <c r="O7"/>
      <c r="P7"/>
      <c r="Q7"/>
      <c r="R7"/>
      <c r="S7"/>
    </row>
    <row r="8" spans="1:19" ht="135" x14ac:dyDescent="0.25">
      <c r="A8" s="227" t="s">
        <v>573</v>
      </c>
      <c r="B8"/>
      <c r="C8"/>
      <c r="D8"/>
      <c r="E8"/>
      <c r="F8"/>
      <c r="G8"/>
      <c r="H8"/>
      <c r="I8"/>
      <c r="J8"/>
      <c r="K8"/>
      <c r="L8"/>
      <c r="M8"/>
      <c r="N8"/>
      <c r="O8"/>
      <c r="P8"/>
      <c r="Q8"/>
      <c r="R8"/>
      <c r="S8"/>
    </row>
    <row r="9" spans="1:19" x14ac:dyDescent="0.25">
      <c r="A9" s="227"/>
      <c r="B9"/>
      <c r="C9"/>
      <c r="D9"/>
      <c r="E9"/>
      <c r="F9"/>
      <c r="G9"/>
      <c r="H9"/>
      <c r="I9"/>
      <c r="J9"/>
      <c r="K9"/>
      <c r="L9"/>
      <c r="M9"/>
      <c r="N9"/>
      <c r="O9"/>
      <c r="P9"/>
      <c r="Q9"/>
      <c r="R9"/>
      <c r="S9"/>
    </row>
    <row r="10" spans="1:19" ht="120" x14ac:dyDescent="0.25">
      <c r="A10" s="227" t="s">
        <v>574</v>
      </c>
      <c r="B10"/>
      <c r="C10"/>
      <c r="D10"/>
      <c r="E10"/>
      <c r="F10"/>
      <c r="G10"/>
      <c r="H10"/>
      <c r="I10"/>
      <c r="J10"/>
      <c r="K10"/>
      <c r="L10"/>
      <c r="M10"/>
      <c r="N10"/>
      <c r="O10"/>
      <c r="P10"/>
      <c r="Q10"/>
      <c r="R10"/>
      <c r="S10"/>
    </row>
    <row r="11" spans="1:19" x14ac:dyDescent="0.25">
      <c r="A11" s="227"/>
      <c r="B11"/>
      <c r="C11"/>
      <c r="D11"/>
      <c r="E11"/>
      <c r="F11"/>
      <c r="G11"/>
      <c r="H11"/>
      <c r="I11"/>
      <c r="J11"/>
      <c r="K11"/>
      <c r="L11"/>
      <c r="M11"/>
      <c r="N11"/>
      <c r="O11"/>
      <c r="P11"/>
      <c r="Q11"/>
      <c r="R11"/>
      <c r="S11"/>
    </row>
    <row r="12" spans="1:19" ht="135" x14ac:dyDescent="0.25">
      <c r="A12" s="227" t="s">
        <v>575</v>
      </c>
      <c r="B12"/>
      <c r="C12"/>
      <c r="D12"/>
      <c r="E12"/>
      <c r="F12"/>
      <c r="G12"/>
      <c r="H12"/>
      <c r="I12"/>
      <c r="J12"/>
      <c r="K12"/>
      <c r="L12"/>
      <c r="M12"/>
      <c r="N12"/>
      <c r="O12"/>
      <c r="P12"/>
      <c r="Q12"/>
      <c r="R12"/>
      <c r="S12"/>
    </row>
    <row r="13" spans="1:19" x14ac:dyDescent="0.25">
      <c r="A13" s="227"/>
      <c r="B13"/>
      <c r="C13"/>
      <c r="D13"/>
      <c r="E13"/>
      <c r="F13"/>
      <c r="G13"/>
      <c r="H13"/>
      <c r="I13"/>
      <c r="J13"/>
      <c r="K13"/>
      <c r="L13"/>
      <c r="M13"/>
      <c r="N13"/>
      <c r="O13"/>
      <c r="P13"/>
      <c r="Q13"/>
      <c r="R13"/>
      <c r="S13"/>
    </row>
    <row r="14" spans="1:19" ht="90" x14ac:dyDescent="0.25">
      <c r="A14" s="227" t="s">
        <v>576</v>
      </c>
      <c r="B14"/>
      <c r="C14"/>
      <c r="D14"/>
      <c r="E14"/>
      <c r="F14"/>
      <c r="G14"/>
      <c r="H14"/>
      <c r="I14"/>
      <c r="J14"/>
      <c r="K14"/>
      <c r="L14"/>
      <c r="M14"/>
      <c r="N14"/>
      <c r="O14"/>
      <c r="P14"/>
      <c r="Q14"/>
      <c r="R14"/>
      <c r="S14"/>
    </row>
    <row r="15" spans="1:19" x14ac:dyDescent="0.25">
      <c r="A15" s="227"/>
      <c r="B15"/>
      <c r="C15"/>
      <c r="D15"/>
      <c r="E15"/>
      <c r="F15"/>
      <c r="G15"/>
      <c r="H15"/>
      <c r="I15"/>
      <c r="J15"/>
      <c r="K15"/>
      <c r="L15"/>
      <c r="M15"/>
      <c r="N15"/>
      <c r="O15"/>
      <c r="P15"/>
      <c r="Q15"/>
      <c r="R15"/>
      <c r="S15"/>
    </row>
    <row r="16" spans="1:19" ht="63" x14ac:dyDescent="0.25">
      <c r="A16" s="163" t="s">
        <v>689</v>
      </c>
      <c r="B16"/>
      <c r="C16"/>
      <c r="D16"/>
      <c r="E16"/>
      <c r="F16"/>
      <c r="G16"/>
      <c r="H16"/>
      <c r="I16"/>
      <c r="J16"/>
      <c r="K16"/>
      <c r="L16"/>
      <c r="M16"/>
      <c r="N16"/>
      <c r="O16"/>
      <c r="P16"/>
      <c r="Q16"/>
      <c r="R16"/>
      <c r="S16"/>
    </row>
    <row r="17" spans="1:19" x14ac:dyDescent="0.25">
      <c r="A17" s="227"/>
      <c r="B17"/>
      <c r="C17"/>
      <c r="D17"/>
      <c r="E17"/>
      <c r="F17"/>
      <c r="G17"/>
      <c r="H17"/>
      <c r="I17"/>
      <c r="J17"/>
      <c r="K17"/>
      <c r="L17"/>
      <c r="M17"/>
      <c r="N17"/>
      <c r="O17"/>
      <c r="P17"/>
      <c r="Q17"/>
      <c r="R17"/>
      <c r="S17"/>
    </row>
    <row r="18" spans="1:19" x14ac:dyDescent="0.25">
      <c r="A18" s="166" t="s">
        <v>577</v>
      </c>
      <c r="B18"/>
      <c r="C18"/>
      <c r="D18"/>
      <c r="E18"/>
      <c r="F18"/>
      <c r="G18"/>
      <c r="H18"/>
      <c r="I18"/>
      <c r="J18"/>
      <c r="K18"/>
      <c r="L18"/>
      <c r="M18"/>
      <c r="N18"/>
      <c r="O18"/>
      <c r="P18"/>
      <c r="Q18"/>
      <c r="R18"/>
      <c r="S18"/>
    </row>
    <row r="19" spans="1:19" ht="45" x14ac:dyDescent="0.25">
      <c r="A19" s="273" t="s">
        <v>690</v>
      </c>
      <c r="B19"/>
      <c r="C19"/>
      <c r="D19"/>
      <c r="E19"/>
      <c r="F19"/>
      <c r="G19"/>
      <c r="H19"/>
      <c r="I19"/>
      <c r="J19"/>
      <c r="K19"/>
      <c r="L19"/>
      <c r="M19"/>
      <c r="N19"/>
      <c r="O19"/>
      <c r="P19"/>
      <c r="Q19"/>
      <c r="R19"/>
      <c r="S19"/>
    </row>
    <row r="20" spans="1:19" x14ac:dyDescent="0.25">
      <c r="A20" s="227"/>
      <c r="B20"/>
      <c r="C20"/>
      <c r="D20"/>
      <c r="E20"/>
      <c r="F20"/>
      <c r="G20"/>
      <c r="H20"/>
      <c r="I20"/>
      <c r="J20"/>
      <c r="K20"/>
      <c r="L20"/>
      <c r="M20"/>
      <c r="N20"/>
      <c r="O20"/>
      <c r="P20"/>
      <c r="Q20"/>
      <c r="R20"/>
      <c r="S20"/>
    </row>
    <row r="21" spans="1:19" x14ac:dyDescent="0.25">
      <c r="A21" s="229" t="s">
        <v>485</v>
      </c>
      <c r="B21"/>
      <c r="C21"/>
      <c r="D21"/>
      <c r="E21"/>
      <c r="F21"/>
      <c r="G21"/>
      <c r="H21"/>
      <c r="I21"/>
      <c r="J21"/>
      <c r="K21"/>
      <c r="L21"/>
      <c r="M21"/>
      <c r="N21"/>
      <c r="O21"/>
      <c r="P21"/>
      <c r="Q21"/>
      <c r="R21"/>
      <c r="S21"/>
    </row>
    <row r="22" spans="1:19" ht="94.5" x14ac:dyDescent="0.25">
      <c r="A22" s="163" t="s">
        <v>767</v>
      </c>
      <c r="B22"/>
      <c r="C22"/>
      <c r="D22"/>
      <c r="E22"/>
      <c r="F22"/>
      <c r="G22"/>
      <c r="H22"/>
      <c r="I22"/>
      <c r="J22"/>
      <c r="K22"/>
      <c r="L22"/>
      <c r="M22"/>
      <c r="N22"/>
      <c r="O22"/>
      <c r="P22"/>
      <c r="Q22"/>
      <c r="R22"/>
      <c r="S22"/>
    </row>
    <row r="23" spans="1:19" x14ac:dyDescent="0.25">
      <c r="A23" s="157"/>
      <c r="B23"/>
      <c r="C23"/>
      <c r="D23"/>
      <c r="E23"/>
      <c r="F23"/>
      <c r="G23"/>
      <c r="H23"/>
      <c r="I23"/>
      <c r="J23"/>
      <c r="K23"/>
      <c r="L23"/>
      <c r="M23"/>
      <c r="N23"/>
      <c r="O23"/>
      <c r="P23"/>
      <c r="Q23"/>
      <c r="R23"/>
      <c r="S23"/>
    </row>
    <row r="24" spans="1:19" ht="94.5" x14ac:dyDescent="0.25">
      <c r="A24" s="163" t="s">
        <v>766</v>
      </c>
      <c r="B24"/>
      <c r="C24"/>
      <c r="D24"/>
      <c r="E24"/>
      <c r="F24"/>
      <c r="G24"/>
      <c r="H24"/>
      <c r="I24"/>
      <c r="J24"/>
      <c r="K24"/>
      <c r="L24"/>
      <c r="M24"/>
      <c r="N24"/>
      <c r="O24"/>
      <c r="P24"/>
      <c r="Q24"/>
      <c r="R24"/>
      <c r="S24"/>
    </row>
    <row r="25" spans="1:19" x14ac:dyDescent="0.25">
      <c r="A25" s="227"/>
      <c r="B25"/>
      <c r="C25"/>
      <c r="D25"/>
      <c r="E25"/>
      <c r="F25"/>
      <c r="G25"/>
      <c r="H25"/>
      <c r="I25"/>
      <c r="J25"/>
      <c r="K25"/>
      <c r="L25"/>
      <c r="M25"/>
      <c r="N25"/>
      <c r="O25"/>
      <c r="P25"/>
      <c r="Q25"/>
      <c r="R25"/>
      <c r="S25"/>
    </row>
    <row r="26" spans="1:19" x14ac:dyDescent="0.25">
      <c r="A26" s="229" t="s">
        <v>486</v>
      </c>
      <c r="B26"/>
      <c r="C26"/>
      <c r="D26"/>
      <c r="E26"/>
      <c r="F26"/>
      <c r="G26"/>
      <c r="H26"/>
      <c r="I26"/>
      <c r="J26"/>
      <c r="K26"/>
      <c r="L26"/>
      <c r="M26"/>
      <c r="N26"/>
      <c r="O26"/>
      <c r="P26"/>
      <c r="Q26"/>
      <c r="R26"/>
      <c r="S26"/>
    </row>
    <row r="27" spans="1:19" ht="94.5" x14ac:dyDescent="0.25">
      <c r="A27" s="163" t="s">
        <v>731</v>
      </c>
      <c r="B27"/>
      <c r="C27"/>
      <c r="D27"/>
      <c r="E27"/>
      <c r="F27"/>
      <c r="G27"/>
      <c r="H27"/>
      <c r="I27"/>
      <c r="J27"/>
      <c r="K27"/>
      <c r="L27"/>
      <c r="M27"/>
      <c r="N27"/>
      <c r="O27"/>
      <c r="P27"/>
      <c r="Q27"/>
      <c r="R27"/>
      <c r="S27"/>
    </row>
    <row r="28" spans="1:19" x14ac:dyDescent="0.25">
      <c r="A28" s="227"/>
      <c r="B28"/>
      <c r="C28"/>
      <c r="D28"/>
      <c r="E28"/>
      <c r="F28"/>
      <c r="G28"/>
      <c r="H28"/>
      <c r="I28"/>
      <c r="J28"/>
      <c r="K28"/>
      <c r="L28"/>
      <c r="M28"/>
      <c r="N28"/>
      <c r="O28"/>
      <c r="P28"/>
      <c r="Q28"/>
      <c r="R28"/>
      <c r="S28"/>
    </row>
    <row r="29" spans="1:19" ht="63" x14ac:dyDescent="0.25">
      <c r="A29" s="163" t="s">
        <v>675</v>
      </c>
      <c r="B29"/>
      <c r="C29"/>
      <c r="D29"/>
      <c r="E29"/>
      <c r="F29"/>
      <c r="G29"/>
      <c r="H29"/>
      <c r="I29"/>
      <c r="J29"/>
      <c r="K29"/>
      <c r="L29"/>
      <c r="M29"/>
      <c r="N29"/>
      <c r="O29"/>
      <c r="P29"/>
      <c r="Q29"/>
      <c r="R29"/>
      <c r="S29"/>
    </row>
    <row r="30" spans="1:19" x14ac:dyDescent="0.25">
      <c r="A30" s="156" t="s">
        <v>578</v>
      </c>
      <c r="B30"/>
      <c r="C30"/>
      <c r="D30"/>
      <c r="E30"/>
      <c r="F30"/>
      <c r="G30"/>
      <c r="H30"/>
      <c r="I30"/>
      <c r="J30"/>
      <c r="K30"/>
      <c r="L30"/>
      <c r="M30"/>
      <c r="N30"/>
      <c r="O30"/>
      <c r="P30"/>
      <c r="Q30"/>
      <c r="R30"/>
      <c r="S30"/>
    </row>
    <row r="31" spans="1:19" x14ac:dyDescent="0.25">
      <c r="A31" s="157"/>
      <c r="B31"/>
      <c r="C31"/>
      <c r="D31"/>
      <c r="E31"/>
      <c r="F31"/>
      <c r="G31"/>
      <c r="H31"/>
      <c r="I31"/>
      <c r="J31"/>
      <c r="K31"/>
      <c r="L31"/>
      <c r="M31"/>
      <c r="N31"/>
      <c r="O31"/>
      <c r="P31"/>
      <c r="Q31"/>
      <c r="R31"/>
      <c r="S31"/>
    </row>
    <row r="32" spans="1:19" x14ac:dyDescent="0.25">
      <c r="A32" s="161" t="s">
        <v>487</v>
      </c>
      <c r="B32"/>
      <c r="C32"/>
      <c r="D32"/>
      <c r="E32"/>
      <c r="F32"/>
      <c r="G32"/>
      <c r="H32"/>
      <c r="I32"/>
      <c r="J32"/>
      <c r="K32"/>
      <c r="L32"/>
      <c r="M32"/>
      <c r="N32"/>
      <c r="O32"/>
      <c r="P32"/>
      <c r="Q32"/>
      <c r="R32"/>
      <c r="S32"/>
    </row>
    <row r="33" spans="1:19" ht="165" x14ac:dyDescent="0.25">
      <c r="A33" s="227" t="s">
        <v>579</v>
      </c>
      <c r="B33"/>
      <c r="C33"/>
      <c r="D33"/>
      <c r="E33"/>
      <c r="F33"/>
      <c r="G33"/>
      <c r="H33"/>
      <c r="I33"/>
      <c r="J33"/>
      <c r="K33"/>
      <c r="L33"/>
      <c r="M33"/>
      <c r="N33"/>
      <c r="O33"/>
      <c r="P33"/>
      <c r="Q33"/>
      <c r="R33"/>
      <c r="S33"/>
    </row>
    <row r="34" spans="1:19" x14ac:dyDescent="0.25">
      <c r="A34" s="157" t="s">
        <v>511</v>
      </c>
      <c r="B34"/>
      <c r="C34"/>
      <c r="D34"/>
      <c r="E34"/>
      <c r="F34"/>
      <c r="G34"/>
      <c r="H34"/>
      <c r="I34"/>
      <c r="J34"/>
      <c r="K34"/>
      <c r="L34"/>
      <c r="M34"/>
      <c r="N34"/>
      <c r="O34"/>
      <c r="P34"/>
      <c r="Q34"/>
      <c r="R34"/>
      <c r="S34"/>
    </row>
    <row r="35" spans="1:19" ht="105" x14ac:dyDescent="0.25">
      <c r="A35" s="157" t="s">
        <v>768</v>
      </c>
      <c r="B35"/>
      <c r="C35"/>
      <c r="D35"/>
      <c r="E35"/>
      <c r="F35"/>
      <c r="G35"/>
      <c r="H35"/>
      <c r="I35"/>
      <c r="J35"/>
      <c r="K35"/>
      <c r="L35"/>
      <c r="M35"/>
      <c r="N35"/>
      <c r="O35"/>
      <c r="P35"/>
      <c r="Q35"/>
      <c r="R35"/>
      <c r="S35"/>
    </row>
    <row r="36" spans="1:19" x14ac:dyDescent="0.25">
      <c r="A36" s="157"/>
      <c r="B36"/>
      <c r="C36"/>
      <c r="D36"/>
      <c r="E36"/>
      <c r="F36"/>
      <c r="G36"/>
      <c r="H36"/>
      <c r="I36"/>
      <c r="J36"/>
      <c r="K36"/>
      <c r="L36"/>
      <c r="M36"/>
      <c r="N36"/>
      <c r="O36"/>
      <c r="P36"/>
      <c r="Q36"/>
      <c r="R36"/>
      <c r="S36"/>
    </row>
    <row r="37" spans="1:19" ht="105" x14ac:dyDescent="0.25">
      <c r="A37" s="227" t="s">
        <v>580</v>
      </c>
      <c r="B37"/>
      <c r="C37"/>
      <c r="D37"/>
      <c r="E37"/>
      <c r="F37"/>
      <c r="G37"/>
      <c r="H37"/>
      <c r="I37"/>
      <c r="J37"/>
      <c r="K37"/>
      <c r="L37"/>
      <c r="M37"/>
      <c r="N37"/>
      <c r="O37"/>
      <c r="P37"/>
      <c r="Q37"/>
      <c r="R37"/>
      <c r="S37"/>
    </row>
    <row r="38" spans="1:19" x14ac:dyDescent="0.25">
      <c r="A38" s="227"/>
      <c r="B38"/>
      <c r="C38"/>
      <c r="D38"/>
      <c r="E38"/>
      <c r="F38"/>
      <c r="G38"/>
      <c r="H38"/>
      <c r="I38"/>
      <c r="J38"/>
      <c r="K38"/>
      <c r="L38"/>
      <c r="M38"/>
      <c r="N38"/>
      <c r="O38"/>
      <c r="P38"/>
      <c r="Q38"/>
      <c r="R38"/>
      <c r="S38"/>
    </row>
    <row r="39" spans="1:19" ht="45" x14ac:dyDescent="0.25">
      <c r="A39" s="227" t="s">
        <v>581</v>
      </c>
      <c r="B39"/>
      <c r="C39"/>
      <c r="D39"/>
      <c r="E39"/>
      <c r="F39"/>
      <c r="G39"/>
      <c r="H39"/>
      <c r="I39"/>
      <c r="J39"/>
      <c r="K39"/>
      <c r="L39"/>
      <c r="M39"/>
      <c r="N39"/>
      <c r="O39"/>
      <c r="P39"/>
      <c r="Q39"/>
      <c r="R39"/>
      <c r="S39"/>
    </row>
    <row r="40" spans="1:19" ht="30" x14ac:dyDescent="0.25">
      <c r="A40" s="228" t="s">
        <v>568</v>
      </c>
      <c r="B40"/>
      <c r="C40"/>
      <c r="D40"/>
      <c r="E40"/>
      <c r="F40"/>
      <c r="G40"/>
      <c r="H40"/>
      <c r="I40"/>
      <c r="J40"/>
      <c r="K40"/>
      <c r="L40"/>
      <c r="M40"/>
      <c r="N40"/>
      <c r="O40"/>
      <c r="P40"/>
      <c r="Q40"/>
      <c r="R40"/>
      <c r="S40"/>
    </row>
    <row r="41" spans="1:19" ht="45" x14ac:dyDescent="0.25">
      <c r="A41" s="228" t="s">
        <v>582</v>
      </c>
      <c r="B41"/>
      <c r="C41"/>
      <c r="D41"/>
      <c r="E41"/>
      <c r="F41"/>
      <c r="G41"/>
      <c r="H41"/>
      <c r="I41"/>
      <c r="J41"/>
      <c r="K41"/>
      <c r="L41"/>
      <c r="M41"/>
      <c r="N41"/>
      <c r="O41"/>
      <c r="P41"/>
      <c r="Q41"/>
      <c r="R41"/>
      <c r="S41"/>
    </row>
    <row r="42" spans="1:19" x14ac:dyDescent="0.25">
      <c r="A42" s="227"/>
      <c r="B42"/>
      <c r="C42"/>
      <c r="D42"/>
      <c r="E42"/>
      <c r="F42"/>
      <c r="G42"/>
      <c r="H42"/>
      <c r="I42"/>
      <c r="J42"/>
      <c r="K42"/>
      <c r="L42"/>
      <c r="M42"/>
      <c r="N42"/>
      <c r="O42"/>
      <c r="P42"/>
      <c r="Q42"/>
      <c r="R42"/>
      <c r="S42"/>
    </row>
    <row r="43" spans="1:19" ht="75" x14ac:dyDescent="0.25">
      <c r="A43" s="227" t="s">
        <v>583</v>
      </c>
      <c r="B43"/>
      <c r="C43"/>
      <c r="D43"/>
      <c r="E43"/>
      <c r="F43"/>
      <c r="G43"/>
      <c r="H43"/>
      <c r="I43"/>
      <c r="J43"/>
      <c r="K43"/>
      <c r="L43"/>
      <c r="M43"/>
      <c r="N43"/>
      <c r="O43"/>
      <c r="P43"/>
      <c r="Q43"/>
      <c r="R43"/>
      <c r="S43"/>
    </row>
    <row r="44" spans="1:19" x14ac:dyDescent="0.25">
      <c r="A44" s="227"/>
      <c r="B44"/>
      <c r="C44"/>
      <c r="D44"/>
      <c r="E44"/>
      <c r="F44"/>
      <c r="G44"/>
      <c r="H44"/>
      <c r="I44"/>
      <c r="J44"/>
      <c r="K44"/>
      <c r="L44"/>
      <c r="M44"/>
      <c r="N44"/>
      <c r="O44"/>
      <c r="P44"/>
      <c r="Q44"/>
      <c r="R44"/>
      <c r="S44"/>
    </row>
    <row r="45" spans="1:19" x14ac:dyDescent="0.25">
      <c r="A45" s="227" t="s">
        <v>488</v>
      </c>
      <c r="B45"/>
      <c r="C45"/>
      <c r="D45"/>
      <c r="E45"/>
      <c r="F45"/>
      <c r="G45"/>
      <c r="H45"/>
      <c r="I45"/>
      <c r="J45"/>
      <c r="K45"/>
      <c r="L45"/>
      <c r="M45"/>
      <c r="N45"/>
      <c r="O45"/>
      <c r="P45"/>
      <c r="Q45"/>
      <c r="R45"/>
      <c r="S45"/>
    </row>
    <row r="46" spans="1:19" ht="30" x14ac:dyDescent="0.25">
      <c r="A46" s="228" t="s">
        <v>584</v>
      </c>
      <c r="B46"/>
      <c r="C46"/>
      <c r="D46"/>
      <c r="E46"/>
      <c r="F46"/>
      <c r="G46"/>
      <c r="H46"/>
      <c r="I46"/>
      <c r="J46"/>
      <c r="K46"/>
      <c r="L46"/>
      <c r="M46"/>
      <c r="N46"/>
      <c r="O46"/>
      <c r="P46"/>
      <c r="Q46"/>
      <c r="R46"/>
      <c r="S46"/>
    </row>
    <row r="47" spans="1:19" ht="30" x14ac:dyDescent="0.25">
      <c r="A47" s="228" t="s">
        <v>585</v>
      </c>
      <c r="B47"/>
      <c r="C47"/>
      <c r="D47"/>
      <c r="E47"/>
      <c r="F47"/>
      <c r="G47"/>
      <c r="H47"/>
      <c r="I47"/>
      <c r="J47"/>
      <c r="K47"/>
      <c r="L47"/>
      <c r="M47"/>
      <c r="N47"/>
      <c r="O47"/>
      <c r="P47"/>
      <c r="Q47"/>
      <c r="R47"/>
      <c r="S47"/>
    </row>
    <row r="48" spans="1:19" ht="45" x14ac:dyDescent="0.25">
      <c r="A48" s="228" t="s">
        <v>586</v>
      </c>
      <c r="B48"/>
      <c r="C48"/>
      <c r="D48"/>
      <c r="E48"/>
      <c r="F48"/>
      <c r="G48"/>
      <c r="H48"/>
      <c r="I48"/>
      <c r="J48"/>
      <c r="K48"/>
      <c r="L48"/>
      <c r="M48"/>
      <c r="N48"/>
      <c r="O48"/>
      <c r="P48"/>
      <c r="Q48"/>
      <c r="R48"/>
      <c r="S48"/>
    </row>
    <row r="49" spans="1:19" x14ac:dyDescent="0.25">
      <c r="A49" s="227"/>
      <c r="B49"/>
      <c r="C49"/>
      <c r="D49"/>
      <c r="E49"/>
      <c r="F49"/>
      <c r="G49"/>
      <c r="H49"/>
      <c r="I49"/>
      <c r="J49"/>
      <c r="K49"/>
      <c r="L49"/>
      <c r="M49"/>
      <c r="N49"/>
      <c r="O49"/>
      <c r="P49"/>
      <c r="Q49"/>
      <c r="R49"/>
      <c r="S49"/>
    </row>
    <row r="50" spans="1:19" x14ac:dyDescent="0.25">
      <c r="A50" s="229" t="s">
        <v>587</v>
      </c>
      <c r="B50"/>
      <c r="C50"/>
      <c r="D50"/>
      <c r="E50"/>
      <c r="F50"/>
      <c r="G50"/>
      <c r="H50"/>
      <c r="I50"/>
      <c r="J50"/>
      <c r="K50"/>
      <c r="L50"/>
      <c r="M50"/>
      <c r="N50"/>
      <c r="O50"/>
      <c r="P50"/>
      <c r="Q50"/>
      <c r="R50"/>
      <c r="S50"/>
    </row>
    <row r="51" spans="1:19" ht="63" x14ac:dyDescent="0.25">
      <c r="A51" s="163" t="s">
        <v>588</v>
      </c>
      <c r="B51"/>
      <c r="C51"/>
      <c r="D51"/>
      <c r="E51"/>
      <c r="F51"/>
      <c r="G51"/>
      <c r="H51"/>
      <c r="I51"/>
      <c r="J51"/>
      <c r="K51"/>
      <c r="L51"/>
      <c r="M51"/>
      <c r="N51"/>
      <c r="O51"/>
      <c r="P51"/>
      <c r="Q51"/>
      <c r="R51"/>
      <c r="S51"/>
    </row>
    <row r="52" spans="1:19" x14ac:dyDescent="0.25">
      <c r="A52" s="227"/>
      <c r="B52"/>
      <c r="C52"/>
      <c r="D52"/>
      <c r="E52"/>
      <c r="F52"/>
      <c r="G52"/>
      <c r="H52"/>
      <c r="I52"/>
      <c r="J52"/>
      <c r="K52"/>
      <c r="L52"/>
      <c r="M52"/>
      <c r="N52"/>
      <c r="O52"/>
      <c r="P52"/>
      <c r="Q52"/>
      <c r="R52"/>
      <c r="S52"/>
    </row>
    <row r="53" spans="1:19" ht="30" x14ac:dyDescent="0.25">
      <c r="A53" s="227" t="s">
        <v>589</v>
      </c>
      <c r="B53"/>
      <c r="C53"/>
      <c r="D53"/>
      <c r="E53"/>
      <c r="F53"/>
      <c r="G53"/>
      <c r="H53"/>
      <c r="I53"/>
      <c r="J53"/>
      <c r="K53"/>
      <c r="L53"/>
      <c r="M53"/>
      <c r="N53"/>
      <c r="O53"/>
      <c r="P53"/>
      <c r="Q53"/>
      <c r="R53"/>
      <c r="S53"/>
    </row>
    <row r="54" spans="1:19" x14ac:dyDescent="0.25">
      <c r="A54" s="228" t="s">
        <v>570</v>
      </c>
      <c r="B54"/>
      <c r="C54"/>
      <c r="D54"/>
      <c r="E54"/>
      <c r="F54"/>
      <c r="G54"/>
      <c r="H54"/>
      <c r="I54"/>
      <c r="J54"/>
      <c r="K54"/>
      <c r="L54"/>
      <c r="M54"/>
      <c r="N54"/>
      <c r="O54"/>
      <c r="P54"/>
      <c r="Q54"/>
      <c r="R54"/>
      <c r="S54"/>
    </row>
    <row r="55" spans="1:19" ht="30" x14ac:dyDescent="0.25">
      <c r="A55" s="228" t="s">
        <v>590</v>
      </c>
      <c r="B55"/>
      <c r="C55"/>
      <c r="D55"/>
      <c r="E55"/>
      <c r="F55"/>
      <c r="G55"/>
      <c r="H55"/>
      <c r="I55"/>
      <c r="J55"/>
      <c r="K55"/>
      <c r="L55"/>
      <c r="M55"/>
      <c r="N55"/>
      <c r="O55"/>
      <c r="P55"/>
      <c r="Q55"/>
      <c r="R55"/>
      <c r="S55"/>
    </row>
    <row r="56" spans="1:19" x14ac:dyDescent="0.25">
      <c r="A56" s="228" t="s">
        <v>489</v>
      </c>
      <c r="B56"/>
      <c r="C56"/>
      <c r="D56"/>
      <c r="E56"/>
      <c r="F56"/>
      <c r="G56"/>
      <c r="H56"/>
      <c r="I56"/>
      <c r="J56"/>
      <c r="K56"/>
      <c r="L56"/>
      <c r="M56"/>
      <c r="N56"/>
      <c r="O56"/>
      <c r="P56"/>
      <c r="Q56"/>
      <c r="R56"/>
      <c r="S56"/>
    </row>
    <row r="57" spans="1:19" x14ac:dyDescent="0.25">
      <c r="A57" s="228" t="s">
        <v>512</v>
      </c>
      <c r="B57"/>
      <c r="C57"/>
      <c r="D57"/>
      <c r="E57"/>
      <c r="F57"/>
      <c r="G57"/>
      <c r="H57"/>
      <c r="I57"/>
      <c r="J57"/>
      <c r="K57"/>
      <c r="L57"/>
      <c r="M57"/>
      <c r="N57"/>
      <c r="O57"/>
      <c r="P57"/>
      <c r="Q57"/>
      <c r="R57"/>
      <c r="S57"/>
    </row>
    <row r="58" spans="1:19" x14ac:dyDescent="0.25">
      <c r="A58" s="228" t="s">
        <v>490</v>
      </c>
      <c r="B58" s="155"/>
      <c r="C58"/>
      <c r="D58"/>
      <c r="E58"/>
      <c r="F58"/>
      <c r="G58"/>
      <c r="H58"/>
      <c r="I58"/>
      <c r="J58"/>
      <c r="K58"/>
      <c r="L58"/>
      <c r="M58"/>
      <c r="N58"/>
      <c r="O58"/>
      <c r="P58"/>
      <c r="Q58"/>
      <c r="R58"/>
      <c r="S58"/>
    </row>
    <row r="59" spans="1:19" x14ac:dyDescent="0.25">
      <c r="A59" s="262" t="s">
        <v>672</v>
      </c>
      <c r="B59" s="155"/>
      <c r="C59"/>
      <c r="D59"/>
      <c r="E59"/>
      <c r="F59"/>
      <c r="G59"/>
      <c r="H59"/>
      <c r="I59"/>
      <c r="J59"/>
      <c r="K59"/>
      <c r="L59"/>
      <c r="M59"/>
      <c r="N59"/>
      <c r="O59"/>
      <c r="P59"/>
      <c r="Q59"/>
      <c r="R59"/>
      <c r="S59"/>
    </row>
    <row r="60" spans="1:19" x14ac:dyDescent="0.25">
      <c r="A60" s="262" t="s">
        <v>674</v>
      </c>
      <c r="B60"/>
      <c r="C60"/>
      <c r="D60"/>
      <c r="E60"/>
      <c r="F60"/>
      <c r="G60"/>
      <c r="H60"/>
      <c r="I60"/>
      <c r="J60"/>
      <c r="K60"/>
      <c r="L60"/>
      <c r="M60"/>
      <c r="N60"/>
      <c r="O60"/>
      <c r="P60"/>
      <c r="Q60"/>
      <c r="R60"/>
      <c r="S60"/>
    </row>
    <row r="61" spans="1:19" x14ac:dyDescent="0.25">
      <c r="A61" s="262" t="s">
        <v>673</v>
      </c>
      <c r="B61"/>
      <c r="C61"/>
      <c r="D61"/>
      <c r="E61"/>
      <c r="F61"/>
      <c r="G61"/>
      <c r="H61"/>
      <c r="I61"/>
      <c r="J61"/>
      <c r="K61"/>
      <c r="L61"/>
      <c r="M61"/>
      <c r="N61"/>
      <c r="O61"/>
      <c r="P61"/>
      <c r="Q61"/>
      <c r="R61"/>
      <c r="S61"/>
    </row>
    <row r="62" spans="1:19" ht="63" x14ac:dyDescent="0.25">
      <c r="A62" s="163" t="s">
        <v>676</v>
      </c>
      <c r="B62"/>
      <c r="C62"/>
      <c r="D62"/>
      <c r="E62"/>
      <c r="F62"/>
      <c r="G62"/>
      <c r="H62"/>
      <c r="I62"/>
      <c r="J62"/>
      <c r="K62"/>
      <c r="L62"/>
      <c r="M62"/>
      <c r="N62"/>
      <c r="O62"/>
      <c r="P62"/>
      <c r="Q62"/>
      <c r="R62"/>
      <c r="S62"/>
    </row>
    <row r="63" spans="1:19" x14ac:dyDescent="0.25">
      <c r="A63" s="227"/>
      <c r="B63"/>
      <c r="C63"/>
      <c r="D63"/>
      <c r="E63"/>
      <c r="F63"/>
      <c r="G63"/>
      <c r="H63"/>
      <c r="I63"/>
      <c r="J63"/>
      <c r="K63"/>
      <c r="L63"/>
      <c r="M63"/>
      <c r="N63"/>
      <c r="O63"/>
      <c r="P63"/>
      <c r="Q63"/>
      <c r="R63"/>
      <c r="S63"/>
    </row>
    <row r="64" spans="1:19" ht="72.75" customHeight="1" x14ac:dyDescent="0.25">
      <c r="A64" s="267" t="s">
        <v>591</v>
      </c>
      <c r="B64"/>
      <c r="C64"/>
      <c r="D64"/>
      <c r="E64"/>
      <c r="F64"/>
      <c r="G64"/>
      <c r="H64"/>
      <c r="I64"/>
      <c r="J64"/>
      <c r="K64"/>
      <c r="L64"/>
      <c r="M64"/>
      <c r="N64"/>
      <c r="O64"/>
      <c r="P64"/>
      <c r="Q64"/>
      <c r="R64"/>
      <c r="S64"/>
    </row>
    <row r="65" spans="1:19" ht="96.75" customHeight="1" x14ac:dyDescent="0.25">
      <c r="A65" s="268" t="s">
        <v>769</v>
      </c>
      <c r="B65"/>
      <c r="C65"/>
      <c r="D65"/>
      <c r="E65"/>
      <c r="F65"/>
      <c r="G65"/>
      <c r="H65"/>
      <c r="I65"/>
      <c r="J65"/>
      <c r="K65"/>
      <c r="L65"/>
      <c r="M65"/>
      <c r="N65"/>
      <c r="O65"/>
      <c r="P65"/>
      <c r="Q65"/>
      <c r="R65"/>
      <c r="S65"/>
    </row>
    <row r="66" spans="1:19" x14ac:dyDescent="0.25">
      <c r="A66" s="226"/>
      <c r="B66"/>
      <c r="C66"/>
      <c r="D66"/>
      <c r="E66"/>
      <c r="F66"/>
      <c r="G66"/>
      <c r="H66"/>
      <c r="I66"/>
      <c r="J66"/>
      <c r="K66"/>
      <c r="L66"/>
      <c r="M66"/>
      <c r="N66"/>
      <c r="O66"/>
      <c r="P66"/>
      <c r="Q66"/>
      <c r="R66"/>
      <c r="S66"/>
    </row>
    <row r="67" spans="1:19" x14ac:dyDescent="0.25">
      <c r="A67" s="160"/>
      <c r="B67"/>
      <c r="C67"/>
      <c r="D67"/>
      <c r="E67"/>
      <c r="F67"/>
      <c r="G67"/>
      <c r="H67"/>
      <c r="I67"/>
      <c r="J67"/>
      <c r="K67"/>
      <c r="L67"/>
      <c r="M67"/>
      <c r="N67"/>
      <c r="O67"/>
      <c r="P67"/>
      <c r="Q67"/>
      <c r="R67"/>
      <c r="S67"/>
    </row>
    <row r="68" spans="1:19" x14ac:dyDescent="0.25">
      <c r="A68" s="161"/>
      <c r="B68"/>
      <c r="C68"/>
      <c r="D68"/>
      <c r="E68"/>
      <c r="F68"/>
      <c r="G68"/>
      <c r="H68"/>
      <c r="I68"/>
      <c r="J68"/>
      <c r="K68"/>
      <c r="L68"/>
      <c r="M68"/>
      <c r="N68"/>
      <c r="O68"/>
      <c r="P68"/>
      <c r="Q68"/>
      <c r="R68"/>
      <c r="S68"/>
    </row>
    <row r="69" spans="1:19" x14ac:dyDescent="0.25">
      <c r="A69" s="157"/>
      <c r="B69"/>
      <c r="C69"/>
      <c r="D69"/>
      <c r="E69"/>
      <c r="F69"/>
      <c r="G69"/>
      <c r="H69"/>
      <c r="I69"/>
      <c r="J69"/>
      <c r="K69"/>
      <c r="L69"/>
      <c r="M69"/>
      <c r="N69"/>
      <c r="O69"/>
      <c r="P69"/>
      <c r="Q69"/>
      <c r="R69"/>
      <c r="S69"/>
    </row>
    <row r="70" spans="1:19" x14ac:dyDescent="0.25">
      <c r="A70" s="158"/>
      <c r="B70"/>
      <c r="C70"/>
      <c r="D70"/>
      <c r="E70"/>
      <c r="F70"/>
      <c r="G70"/>
      <c r="H70"/>
      <c r="I70"/>
      <c r="J70"/>
      <c r="K70"/>
      <c r="L70"/>
      <c r="M70"/>
      <c r="N70"/>
      <c r="O70"/>
      <c r="P70"/>
      <c r="Q70"/>
      <c r="R70"/>
      <c r="S70"/>
    </row>
    <row r="71" spans="1:19" x14ac:dyDescent="0.25">
      <c r="A71" s="157"/>
      <c r="B71"/>
      <c r="C71"/>
      <c r="D71"/>
      <c r="E71"/>
      <c r="F71"/>
      <c r="G71"/>
      <c r="H71"/>
      <c r="I71"/>
      <c r="J71"/>
      <c r="K71"/>
      <c r="L71"/>
      <c r="M71"/>
      <c r="N71"/>
      <c r="O71"/>
      <c r="P71"/>
      <c r="Q71"/>
      <c r="R71"/>
      <c r="S71"/>
    </row>
    <row r="72" spans="1:19" x14ac:dyDescent="0.25">
      <c r="A72" s="158"/>
      <c r="B72"/>
      <c r="C72"/>
      <c r="D72"/>
      <c r="E72"/>
      <c r="F72"/>
      <c r="G72"/>
      <c r="H72"/>
      <c r="I72"/>
      <c r="J72"/>
      <c r="K72"/>
      <c r="L72"/>
      <c r="M72"/>
      <c r="N72"/>
      <c r="O72"/>
      <c r="P72"/>
      <c r="Q72"/>
      <c r="R72"/>
      <c r="S72"/>
    </row>
    <row r="73" spans="1:19" x14ac:dyDescent="0.25">
      <c r="A73" s="157"/>
      <c r="B73"/>
      <c r="C73"/>
      <c r="D73"/>
      <c r="E73"/>
      <c r="F73"/>
      <c r="G73"/>
      <c r="H73"/>
      <c r="I73"/>
      <c r="J73"/>
      <c r="K73"/>
      <c r="L73"/>
      <c r="M73"/>
      <c r="N73"/>
      <c r="O73"/>
      <c r="P73"/>
      <c r="Q73"/>
      <c r="R73"/>
      <c r="S73"/>
    </row>
    <row r="74" spans="1:19" x14ac:dyDescent="0.25">
      <c r="A74" s="157"/>
      <c r="B74"/>
      <c r="C74"/>
      <c r="D74"/>
      <c r="E74"/>
      <c r="F74"/>
      <c r="G74"/>
      <c r="H74"/>
      <c r="I74"/>
      <c r="J74"/>
      <c r="K74"/>
      <c r="L74"/>
      <c r="M74"/>
      <c r="N74"/>
      <c r="O74"/>
      <c r="P74"/>
      <c r="Q74"/>
      <c r="R74"/>
      <c r="S74"/>
    </row>
    <row r="75" spans="1:19" x14ac:dyDescent="0.25">
      <c r="A75" s="161"/>
      <c r="B75"/>
      <c r="C75"/>
      <c r="D75"/>
      <c r="E75"/>
      <c r="F75"/>
      <c r="G75"/>
      <c r="H75"/>
      <c r="I75"/>
      <c r="J75"/>
      <c r="K75"/>
      <c r="L75"/>
      <c r="M75"/>
      <c r="N75"/>
      <c r="O75"/>
      <c r="P75"/>
      <c r="Q75"/>
      <c r="R75"/>
      <c r="S75"/>
    </row>
    <row r="76" spans="1:19" x14ac:dyDescent="0.25">
      <c r="A76" s="157"/>
      <c r="B76"/>
      <c r="C76"/>
      <c r="D76"/>
      <c r="E76"/>
      <c r="F76"/>
      <c r="G76"/>
      <c r="H76"/>
      <c r="I76"/>
      <c r="J76"/>
      <c r="K76"/>
      <c r="L76"/>
      <c r="M76"/>
      <c r="N76"/>
      <c r="O76"/>
      <c r="P76"/>
      <c r="Q76"/>
      <c r="R76"/>
      <c r="S76"/>
    </row>
    <row r="77" spans="1:19" x14ac:dyDescent="0.25">
      <c r="A77" s="158"/>
      <c r="B77"/>
      <c r="C77"/>
      <c r="D77"/>
      <c r="E77"/>
      <c r="F77"/>
      <c r="G77"/>
      <c r="H77"/>
      <c r="I77"/>
      <c r="J77"/>
      <c r="K77"/>
      <c r="L77"/>
      <c r="M77"/>
      <c r="N77"/>
      <c r="O77"/>
      <c r="P77"/>
      <c r="Q77"/>
      <c r="R77"/>
      <c r="S77"/>
    </row>
    <row r="78" spans="1:19" x14ac:dyDescent="0.25">
      <c r="A78" s="163"/>
      <c r="B78"/>
      <c r="C78"/>
      <c r="D78"/>
      <c r="E78"/>
      <c r="F78"/>
      <c r="G78"/>
      <c r="H78"/>
      <c r="I78"/>
      <c r="J78"/>
      <c r="K78"/>
      <c r="L78"/>
      <c r="M78"/>
      <c r="N78"/>
      <c r="O78"/>
      <c r="P78"/>
      <c r="Q78"/>
      <c r="R78"/>
      <c r="S78"/>
    </row>
    <row r="79" spans="1:19" x14ac:dyDescent="0.25">
      <c r="A79" s="162"/>
      <c r="B79"/>
      <c r="C79"/>
      <c r="D79"/>
      <c r="E79"/>
      <c r="F79"/>
      <c r="G79"/>
      <c r="H79"/>
      <c r="I79"/>
      <c r="J79"/>
      <c r="K79"/>
      <c r="L79"/>
      <c r="M79"/>
      <c r="N79"/>
      <c r="O79"/>
      <c r="P79"/>
      <c r="Q79"/>
      <c r="R79"/>
      <c r="S79"/>
    </row>
    <row r="80" spans="1:19" x14ac:dyDescent="0.25">
      <c r="A80" s="162"/>
      <c r="B80"/>
      <c r="C80"/>
      <c r="D80"/>
      <c r="E80"/>
      <c r="F80"/>
      <c r="G80"/>
      <c r="H80"/>
      <c r="I80"/>
      <c r="J80"/>
      <c r="K80"/>
      <c r="L80"/>
      <c r="M80"/>
      <c r="N80"/>
      <c r="O80"/>
      <c r="P80"/>
      <c r="Q80"/>
      <c r="R80"/>
      <c r="S80"/>
    </row>
    <row r="81" spans="1:19" x14ac:dyDescent="0.25">
      <c r="A81" s="162"/>
      <c r="B81"/>
      <c r="C81"/>
      <c r="D81"/>
      <c r="E81"/>
      <c r="F81"/>
      <c r="G81"/>
      <c r="H81"/>
      <c r="I81"/>
      <c r="J81"/>
      <c r="K81"/>
      <c r="L81"/>
      <c r="M81"/>
      <c r="N81"/>
      <c r="O81"/>
      <c r="P81"/>
      <c r="Q81"/>
      <c r="R81"/>
      <c r="S81"/>
    </row>
    <row r="82" spans="1:19" x14ac:dyDescent="0.25">
      <c r="A82" s="158"/>
      <c r="B82"/>
      <c r="C82"/>
      <c r="D82"/>
      <c r="E82"/>
      <c r="F82"/>
      <c r="G82"/>
      <c r="H82"/>
      <c r="I82"/>
      <c r="J82"/>
      <c r="K82"/>
      <c r="L82"/>
      <c r="M82"/>
      <c r="N82"/>
      <c r="O82"/>
      <c r="P82"/>
      <c r="Q82"/>
      <c r="R82"/>
      <c r="S82"/>
    </row>
    <row r="83" spans="1:19" x14ac:dyDescent="0.25">
      <c r="A83" s="157"/>
      <c r="B83"/>
      <c r="C83"/>
      <c r="D83"/>
      <c r="E83"/>
      <c r="F83"/>
      <c r="G83"/>
      <c r="H83"/>
      <c r="I83"/>
      <c r="J83"/>
      <c r="K83"/>
      <c r="L83"/>
      <c r="M83"/>
      <c r="N83"/>
      <c r="O83"/>
      <c r="P83"/>
      <c r="Q83"/>
      <c r="R83"/>
      <c r="S83"/>
    </row>
    <row r="84" spans="1:19" x14ac:dyDescent="0.25">
      <c r="A84" s="159"/>
      <c r="B84"/>
      <c r="C84"/>
      <c r="D84"/>
      <c r="E84"/>
      <c r="F84"/>
      <c r="G84"/>
      <c r="H84"/>
      <c r="I84"/>
      <c r="J84"/>
      <c r="K84"/>
      <c r="L84"/>
      <c r="M84"/>
      <c r="N84"/>
      <c r="O84"/>
      <c r="P84"/>
      <c r="Q84"/>
      <c r="R84"/>
      <c r="S84"/>
    </row>
    <row r="85" spans="1:19" x14ac:dyDescent="0.25">
      <c r="A85" s="161"/>
      <c r="B85"/>
      <c r="C85"/>
      <c r="D85"/>
      <c r="E85"/>
      <c r="F85"/>
      <c r="G85"/>
      <c r="H85"/>
      <c r="I85"/>
      <c r="J85"/>
      <c r="K85"/>
      <c r="L85"/>
      <c r="M85"/>
      <c r="N85"/>
      <c r="O85"/>
      <c r="P85"/>
      <c r="Q85"/>
      <c r="R85"/>
      <c r="S85"/>
    </row>
    <row r="86" spans="1:19" x14ac:dyDescent="0.25">
      <c r="A86" s="163"/>
      <c r="B86"/>
      <c r="C86"/>
      <c r="D86"/>
      <c r="E86"/>
      <c r="F86"/>
      <c r="G86"/>
      <c r="H86"/>
      <c r="I86"/>
      <c r="J86"/>
      <c r="K86"/>
      <c r="L86"/>
      <c r="M86"/>
      <c r="N86"/>
      <c r="O86"/>
      <c r="P86"/>
      <c r="Q86"/>
      <c r="R86"/>
      <c r="S86"/>
    </row>
    <row r="87" spans="1:19" x14ac:dyDescent="0.25">
      <c r="A87" s="158"/>
      <c r="B87"/>
      <c r="C87"/>
      <c r="D87"/>
      <c r="E87"/>
      <c r="F87"/>
      <c r="G87"/>
      <c r="H87"/>
      <c r="I87"/>
      <c r="J87"/>
      <c r="K87"/>
      <c r="L87"/>
      <c r="M87"/>
      <c r="N87"/>
      <c r="O87"/>
      <c r="P87"/>
      <c r="Q87"/>
      <c r="R87"/>
      <c r="S87"/>
    </row>
    <row r="88" spans="1:19" x14ac:dyDescent="0.25">
      <c r="A88" s="157"/>
      <c r="B88"/>
      <c r="C88"/>
      <c r="D88"/>
      <c r="E88"/>
      <c r="F88"/>
      <c r="G88"/>
      <c r="H88"/>
      <c r="I88"/>
      <c r="J88"/>
      <c r="K88"/>
      <c r="L88"/>
      <c r="M88"/>
      <c r="N88"/>
      <c r="O88"/>
      <c r="P88"/>
      <c r="Q88"/>
      <c r="R88"/>
      <c r="S88"/>
    </row>
    <row r="89" spans="1:19" x14ac:dyDescent="0.25">
      <c r="A89" s="163"/>
      <c r="B89"/>
      <c r="C89"/>
      <c r="D89"/>
      <c r="E89"/>
      <c r="F89"/>
      <c r="G89"/>
      <c r="H89"/>
      <c r="I89"/>
      <c r="J89"/>
      <c r="K89"/>
      <c r="L89"/>
      <c r="M89"/>
      <c r="N89"/>
      <c r="O89"/>
      <c r="P89"/>
      <c r="Q89"/>
      <c r="R89"/>
      <c r="S89"/>
    </row>
    <row r="90" spans="1:19" x14ac:dyDescent="0.25">
      <c r="A90" s="163"/>
      <c r="B90"/>
      <c r="C90"/>
      <c r="D90"/>
      <c r="E90"/>
      <c r="F90"/>
      <c r="G90"/>
      <c r="H90"/>
      <c r="I90"/>
      <c r="J90"/>
      <c r="K90"/>
      <c r="L90"/>
      <c r="M90"/>
      <c r="N90"/>
      <c r="O90"/>
      <c r="P90"/>
      <c r="Q90"/>
      <c r="R90"/>
      <c r="S90"/>
    </row>
    <row r="91" spans="1:19" x14ac:dyDescent="0.25">
      <c r="A91" s="163"/>
      <c r="B91"/>
      <c r="C91"/>
      <c r="D91"/>
      <c r="E91"/>
      <c r="F91"/>
      <c r="G91"/>
      <c r="H91"/>
      <c r="I91"/>
      <c r="J91"/>
      <c r="K91"/>
      <c r="L91"/>
      <c r="M91"/>
      <c r="N91"/>
      <c r="O91"/>
      <c r="P91"/>
      <c r="Q91"/>
      <c r="R91"/>
      <c r="S91"/>
    </row>
    <row r="92" spans="1:19" x14ac:dyDescent="0.25">
      <c r="A92" s="164"/>
      <c r="B92"/>
      <c r="C92"/>
      <c r="D92"/>
      <c r="E92"/>
      <c r="F92"/>
      <c r="G92"/>
      <c r="H92"/>
      <c r="I92"/>
      <c r="J92"/>
      <c r="K92"/>
      <c r="L92"/>
      <c r="M92"/>
      <c r="N92"/>
      <c r="O92"/>
      <c r="P92"/>
      <c r="Q92"/>
      <c r="R92"/>
      <c r="S92"/>
    </row>
    <row r="93" spans="1:19" x14ac:dyDescent="0.25">
      <c r="A93" s="157"/>
      <c r="B93"/>
      <c r="C93"/>
      <c r="D93"/>
      <c r="E93"/>
      <c r="F93"/>
      <c r="G93"/>
      <c r="H93"/>
      <c r="I93"/>
      <c r="J93"/>
      <c r="K93"/>
      <c r="L93"/>
      <c r="M93"/>
      <c r="N93"/>
      <c r="O93"/>
      <c r="P93"/>
      <c r="Q93"/>
      <c r="R93"/>
      <c r="S93"/>
    </row>
    <row r="94" spans="1:19" x14ac:dyDescent="0.25">
      <c r="A94" s="161"/>
      <c r="B94"/>
      <c r="C94"/>
      <c r="D94"/>
      <c r="E94"/>
      <c r="F94"/>
      <c r="G94"/>
      <c r="H94"/>
      <c r="I94"/>
      <c r="J94"/>
      <c r="K94"/>
      <c r="L94"/>
      <c r="M94"/>
      <c r="N94"/>
      <c r="O94"/>
      <c r="P94"/>
      <c r="Q94"/>
      <c r="R94"/>
      <c r="S94"/>
    </row>
    <row r="95" spans="1:19" x14ac:dyDescent="0.25">
      <c r="A95" s="157"/>
      <c r="B95"/>
      <c r="C95"/>
      <c r="D95"/>
      <c r="E95"/>
      <c r="F95"/>
      <c r="G95"/>
      <c r="H95"/>
      <c r="I95"/>
      <c r="J95"/>
      <c r="K95"/>
      <c r="L95"/>
      <c r="M95"/>
      <c r="N95"/>
      <c r="O95"/>
      <c r="P95"/>
      <c r="Q95"/>
      <c r="R95"/>
      <c r="S95"/>
    </row>
    <row r="96" spans="1:19" x14ac:dyDescent="0.25">
      <c r="A96" s="159"/>
      <c r="B96"/>
      <c r="C96"/>
      <c r="D96"/>
      <c r="E96"/>
      <c r="F96"/>
      <c r="G96"/>
      <c r="H96"/>
      <c r="I96"/>
      <c r="J96"/>
      <c r="K96"/>
      <c r="L96"/>
      <c r="M96"/>
      <c r="N96"/>
      <c r="O96"/>
      <c r="P96"/>
      <c r="Q96"/>
      <c r="R96"/>
      <c r="S96"/>
    </row>
    <row r="97" spans="1:19" x14ac:dyDescent="0.25">
      <c r="A97" s="159"/>
      <c r="B97"/>
      <c r="C97"/>
      <c r="D97"/>
      <c r="E97"/>
      <c r="F97"/>
      <c r="G97"/>
      <c r="H97"/>
      <c r="I97"/>
      <c r="J97"/>
      <c r="K97"/>
      <c r="L97"/>
      <c r="M97"/>
      <c r="N97"/>
      <c r="O97"/>
      <c r="P97"/>
      <c r="Q97"/>
      <c r="R97"/>
      <c r="S97"/>
    </row>
    <row r="98" spans="1:19" x14ac:dyDescent="0.25">
      <c r="A98" s="159"/>
      <c r="B98"/>
      <c r="C98"/>
      <c r="D98"/>
      <c r="E98"/>
      <c r="F98"/>
      <c r="G98"/>
      <c r="H98"/>
      <c r="I98"/>
      <c r="J98"/>
      <c r="K98"/>
      <c r="L98"/>
      <c r="M98"/>
      <c r="N98"/>
      <c r="O98"/>
      <c r="P98"/>
      <c r="Q98"/>
      <c r="R98"/>
      <c r="S98"/>
    </row>
    <row r="99" spans="1:19" x14ac:dyDescent="0.25">
      <c r="A99" s="159"/>
      <c r="B99"/>
      <c r="C99"/>
      <c r="D99"/>
      <c r="E99"/>
      <c r="F99"/>
      <c r="G99"/>
      <c r="H99"/>
      <c r="I99"/>
      <c r="J99"/>
      <c r="K99"/>
      <c r="L99"/>
      <c r="M99"/>
      <c r="N99"/>
      <c r="O99"/>
      <c r="P99"/>
      <c r="Q99"/>
      <c r="R99"/>
      <c r="S99"/>
    </row>
    <row r="100" spans="1:19" x14ac:dyDescent="0.25">
      <c r="A100" s="158"/>
      <c r="B100"/>
      <c r="C100"/>
      <c r="D100"/>
      <c r="E100"/>
      <c r="F100"/>
      <c r="G100"/>
      <c r="H100"/>
      <c r="I100"/>
      <c r="J100"/>
      <c r="K100"/>
      <c r="L100"/>
      <c r="M100"/>
      <c r="N100"/>
      <c r="O100"/>
      <c r="P100"/>
      <c r="Q100"/>
      <c r="R100"/>
      <c r="S100"/>
    </row>
    <row r="101" spans="1:19" x14ac:dyDescent="0.25">
      <c r="A101" s="158"/>
      <c r="B101"/>
      <c r="C101"/>
      <c r="D101"/>
      <c r="E101"/>
      <c r="F101"/>
      <c r="G101"/>
      <c r="H101"/>
      <c r="I101"/>
      <c r="J101"/>
      <c r="K101"/>
      <c r="L101"/>
      <c r="M101"/>
      <c r="N101"/>
      <c r="O101"/>
      <c r="P101"/>
      <c r="Q101"/>
      <c r="R101"/>
      <c r="S101"/>
    </row>
    <row r="102" spans="1:19" x14ac:dyDescent="0.25">
      <c r="A102" s="158"/>
      <c r="B102"/>
      <c r="C102"/>
      <c r="D102"/>
      <c r="E102"/>
      <c r="F102"/>
      <c r="G102"/>
      <c r="H102"/>
      <c r="I102"/>
      <c r="J102"/>
      <c r="K102"/>
      <c r="L102"/>
      <c r="M102"/>
      <c r="N102"/>
      <c r="O102"/>
      <c r="P102"/>
      <c r="Q102"/>
      <c r="R102"/>
      <c r="S102"/>
    </row>
    <row r="103" spans="1:19" x14ac:dyDescent="0.25">
      <c r="A103" s="159"/>
      <c r="B103"/>
      <c r="C103"/>
      <c r="D103"/>
      <c r="E103"/>
      <c r="F103"/>
      <c r="G103"/>
      <c r="H103"/>
      <c r="I103"/>
      <c r="J103"/>
      <c r="K103"/>
      <c r="L103"/>
      <c r="M103"/>
      <c r="N103"/>
      <c r="O103"/>
      <c r="P103"/>
      <c r="Q103"/>
      <c r="R103"/>
      <c r="S103"/>
    </row>
    <row r="104" spans="1:19" x14ac:dyDescent="0.25">
      <c r="A104" s="159"/>
      <c r="B104"/>
      <c r="C104"/>
      <c r="D104"/>
      <c r="E104"/>
      <c r="F104"/>
      <c r="G104"/>
      <c r="H104"/>
      <c r="I104"/>
      <c r="J104"/>
      <c r="K104"/>
      <c r="L104"/>
      <c r="M104"/>
      <c r="N104"/>
      <c r="O104"/>
      <c r="P104"/>
      <c r="Q104"/>
      <c r="R104"/>
      <c r="S104"/>
    </row>
    <row r="105" spans="1:19" x14ac:dyDescent="0.25">
      <c r="A105" s="165"/>
      <c r="B105"/>
      <c r="C105"/>
      <c r="D105"/>
      <c r="E105"/>
      <c r="F105"/>
      <c r="G105"/>
      <c r="H105"/>
      <c r="I105"/>
      <c r="J105"/>
      <c r="K105"/>
      <c r="L105"/>
      <c r="M105"/>
      <c r="N105"/>
      <c r="O105"/>
      <c r="P105"/>
      <c r="Q105"/>
      <c r="R105"/>
      <c r="S105"/>
    </row>
    <row r="106" spans="1:19" x14ac:dyDescent="0.25">
      <c r="A106" s="159"/>
      <c r="B106"/>
      <c r="C106"/>
      <c r="D106"/>
      <c r="E106"/>
      <c r="F106"/>
      <c r="G106"/>
      <c r="H106"/>
      <c r="I106"/>
      <c r="J106"/>
      <c r="K106"/>
      <c r="L106"/>
      <c r="M106"/>
      <c r="N106"/>
      <c r="O106"/>
      <c r="P106"/>
      <c r="Q106"/>
      <c r="R106"/>
      <c r="S106"/>
    </row>
    <row r="107" spans="1:19" x14ac:dyDescent="0.25">
      <c r="A107" s="159"/>
      <c r="B107"/>
      <c r="C107"/>
      <c r="D107"/>
      <c r="E107"/>
      <c r="F107"/>
      <c r="G107"/>
      <c r="H107"/>
      <c r="I107"/>
      <c r="J107"/>
      <c r="K107"/>
      <c r="L107"/>
      <c r="M107"/>
      <c r="N107"/>
      <c r="O107"/>
      <c r="P107"/>
      <c r="Q107"/>
      <c r="R107"/>
      <c r="S107"/>
    </row>
    <row r="108" spans="1:19" x14ac:dyDescent="0.25">
      <c r="A108" s="227"/>
      <c r="B108"/>
      <c r="C108"/>
      <c r="D108"/>
      <c r="E108"/>
      <c r="F108"/>
      <c r="G108"/>
      <c r="H108"/>
      <c r="I108"/>
      <c r="J108"/>
      <c r="K108"/>
      <c r="L108"/>
      <c r="M108"/>
      <c r="N108"/>
      <c r="O108"/>
      <c r="P108"/>
      <c r="Q108"/>
      <c r="R108"/>
      <c r="S108"/>
    </row>
    <row r="109" spans="1:19" x14ac:dyDescent="0.25">
      <c r="A109" s="158"/>
      <c r="B109"/>
      <c r="C109"/>
      <c r="D109"/>
      <c r="E109"/>
      <c r="F109"/>
      <c r="G109"/>
      <c r="H109"/>
      <c r="I109"/>
      <c r="J109"/>
      <c r="K109"/>
      <c r="L109"/>
      <c r="M109"/>
      <c r="N109"/>
      <c r="O109"/>
      <c r="P109"/>
      <c r="Q109"/>
      <c r="R109"/>
      <c r="S109"/>
    </row>
    <row r="110" spans="1:19" x14ac:dyDescent="0.25">
      <c r="A110" s="158"/>
      <c r="B110"/>
      <c r="C110"/>
      <c r="D110"/>
      <c r="E110"/>
      <c r="F110"/>
      <c r="G110"/>
      <c r="H110"/>
      <c r="I110"/>
      <c r="J110"/>
      <c r="K110"/>
      <c r="L110"/>
      <c r="M110"/>
      <c r="N110"/>
      <c r="O110"/>
      <c r="P110"/>
      <c r="Q110"/>
      <c r="R110"/>
      <c r="S110"/>
    </row>
    <row r="111" spans="1:19" x14ac:dyDescent="0.25">
      <c r="A111" s="166"/>
      <c r="B111"/>
      <c r="C111"/>
      <c r="D111"/>
      <c r="E111"/>
      <c r="F111"/>
      <c r="G111"/>
      <c r="H111"/>
      <c r="I111"/>
      <c r="J111"/>
      <c r="K111"/>
      <c r="L111"/>
      <c r="M111"/>
      <c r="N111"/>
      <c r="O111"/>
      <c r="P111"/>
      <c r="Q111"/>
      <c r="R111"/>
      <c r="S111"/>
    </row>
    <row r="112" spans="1:19" x14ac:dyDescent="0.25">
      <c r="A112" s="158"/>
      <c r="B112"/>
      <c r="C112"/>
      <c r="D112"/>
      <c r="E112"/>
      <c r="F112"/>
      <c r="G112"/>
      <c r="H112"/>
      <c r="I112"/>
      <c r="J112"/>
      <c r="K112"/>
      <c r="L112"/>
      <c r="M112"/>
      <c r="N112"/>
      <c r="O112"/>
      <c r="P112"/>
      <c r="Q112"/>
      <c r="R112"/>
      <c r="S112"/>
    </row>
    <row r="113" spans="1:19" x14ac:dyDescent="0.25">
      <c r="A113" s="158"/>
      <c r="B113"/>
      <c r="C113"/>
      <c r="D113"/>
      <c r="E113"/>
      <c r="F113"/>
      <c r="G113"/>
      <c r="H113"/>
      <c r="I113"/>
      <c r="J113"/>
      <c r="K113"/>
      <c r="L113"/>
      <c r="M113"/>
      <c r="N113"/>
      <c r="O113"/>
      <c r="P113"/>
      <c r="Q113"/>
      <c r="R113"/>
      <c r="S113"/>
    </row>
    <row r="114" spans="1:19" x14ac:dyDescent="0.25">
      <c r="A114" s="158"/>
      <c r="B114"/>
      <c r="C114"/>
      <c r="D114"/>
      <c r="E114"/>
      <c r="F114"/>
      <c r="G114"/>
      <c r="H114"/>
      <c r="I114"/>
      <c r="J114"/>
      <c r="K114"/>
      <c r="L114"/>
      <c r="M114"/>
      <c r="N114"/>
      <c r="O114"/>
      <c r="P114"/>
      <c r="Q114"/>
      <c r="R114"/>
      <c r="S114"/>
    </row>
    <row r="115" spans="1:19" x14ac:dyDescent="0.25">
      <c r="A115" s="158"/>
      <c r="B115"/>
      <c r="C115"/>
      <c r="D115"/>
      <c r="E115"/>
      <c r="F115"/>
      <c r="G115"/>
      <c r="H115"/>
      <c r="I115"/>
      <c r="J115"/>
      <c r="K115"/>
      <c r="L115"/>
      <c r="M115"/>
      <c r="N115"/>
      <c r="O115"/>
      <c r="P115"/>
      <c r="Q115"/>
      <c r="R115"/>
      <c r="S115"/>
    </row>
    <row r="116" spans="1:19" x14ac:dyDescent="0.25">
      <c r="A116" s="166"/>
      <c r="B116"/>
      <c r="C116"/>
      <c r="D116"/>
      <c r="E116"/>
      <c r="F116"/>
      <c r="G116"/>
      <c r="H116"/>
      <c r="I116"/>
      <c r="J116"/>
      <c r="K116"/>
      <c r="L116"/>
      <c r="M116"/>
      <c r="N116"/>
      <c r="O116"/>
      <c r="P116"/>
      <c r="Q116"/>
      <c r="R116"/>
      <c r="S116"/>
    </row>
    <row r="117" spans="1:19" x14ac:dyDescent="0.25">
      <c r="A117" s="158"/>
      <c r="B117"/>
      <c r="C117"/>
      <c r="D117"/>
      <c r="E117"/>
      <c r="F117"/>
      <c r="G117"/>
      <c r="H117"/>
      <c r="I117"/>
      <c r="J117"/>
      <c r="K117"/>
      <c r="L117"/>
      <c r="M117"/>
      <c r="N117"/>
      <c r="O117"/>
      <c r="P117"/>
      <c r="Q117"/>
      <c r="R117"/>
      <c r="S117"/>
    </row>
    <row r="118" spans="1:19" x14ac:dyDescent="0.25">
      <c r="A118" s="158"/>
      <c r="B118"/>
      <c r="C118"/>
      <c r="D118"/>
      <c r="E118"/>
      <c r="F118"/>
      <c r="G118"/>
      <c r="H118"/>
      <c r="I118"/>
      <c r="J118"/>
      <c r="K118"/>
      <c r="L118"/>
      <c r="M118"/>
      <c r="N118"/>
      <c r="O118"/>
      <c r="P118"/>
      <c r="Q118"/>
      <c r="R118"/>
      <c r="S118"/>
    </row>
    <row r="119" spans="1:19" x14ac:dyDescent="0.25">
      <c r="A119" s="158"/>
      <c r="B119"/>
      <c r="C119"/>
      <c r="D119"/>
      <c r="E119"/>
      <c r="F119"/>
      <c r="G119"/>
      <c r="H119"/>
      <c r="I119"/>
      <c r="J119"/>
      <c r="K119"/>
      <c r="L119"/>
      <c r="M119"/>
      <c r="N119"/>
      <c r="O119"/>
      <c r="P119"/>
      <c r="Q119"/>
      <c r="R119"/>
      <c r="S119"/>
    </row>
    <row r="120" spans="1:19" x14ac:dyDescent="0.25">
      <c r="A120" s="158"/>
      <c r="B120"/>
      <c r="C120"/>
      <c r="D120"/>
      <c r="E120"/>
      <c r="F120"/>
      <c r="G120"/>
      <c r="H120"/>
      <c r="I120"/>
      <c r="J120"/>
      <c r="K120"/>
      <c r="L120"/>
      <c r="M120"/>
      <c r="N120"/>
      <c r="O120"/>
      <c r="P120"/>
      <c r="Q120"/>
      <c r="R120"/>
      <c r="S120"/>
    </row>
    <row r="121" spans="1:19" x14ac:dyDescent="0.25">
      <c r="A121" s="166"/>
      <c r="B121"/>
      <c r="C121"/>
      <c r="D121"/>
      <c r="E121"/>
      <c r="F121"/>
      <c r="G121"/>
      <c r="H121"/>
      <c r="I121"/>
      <c r="J121"/>
      <c r="K121"/>
      <c r="L121"/>
      <c r="M121"/>
      <c r="N121"/>
      <c r="O121"/>
      <c r="P121"/>
      <c r="Q121"/>
      <c r="R121"/>
      <c r="S121"/>
    </row>
    <row r="122" spans="1:19" x14ac:dyDescent="0.25">
      <c r="A122" s="158"/>
      <c r="B122"/>
      <c r="C122"/>
      <c r="D122"/>
      <c r="E122"/>
      <c r="F122"/>
      <c r="G122"/>
      <c r="H122"/>
      <c r="I122"/>
      <c r="J122"/>
      <c r="K122"/>
      <c r="L122"/>
      <c r="M122"/>
      <c r="N122"/>
      <c r="O122"/>
      <c r="P122"/>
      <c r="Q122"/>
      <c r="R122"/>
      <c r="S122"/>
    </row>
    <row r="123" spans="1:19" x14ac:dyDescent="0.25">
      <c r="A123" s="158"/>
      <c r="B123"/>
      <c r="C123"/>
      <c r="D123"/>
      <c r="E123"/>
      <c r="F123"/>
      <c r="G123"/>
      <c r="H123"/>
      <c r="I123"/>
      <c r="J123"/>
      <c r="K123"/>
      <c r="L123"/>
      <c r="M123"/>
      <c r="N123"/>
      <c r="O123"/>
      <c r="P123"/>
      <c r="Q123"/>
      <c r="R123"/>
      <c r="S123"/>
    </row>
    <row r="124" spans="1:19" x14ac:dyDescent="0.25">
      <c r="A124" s="158"/>
      <c r="B124"/>
      <c r="C124"/>
      <c r="D124"/>
      <c r="E124"/>
      <c r="F124"/>
      <c r="G124"/>
      <c r="H124"/>
      <c r="I124"/>
      <c r="J124"/>
      <c r="K124"/>
      <c r="L124"/>
      <c r="M124"/>
      <c r="N124"/>
      <c r="O124"/>
      <c r="P124"/>
      <c r="Q124"/>
      <c r="R124"/>
      <c r="S124"/>
    </row>
    <row r="125" spans="1:19" x14ac:dyDescent="0.25">
      <c r="A125" s="163"/>
      <c r="B125"/>
      <c r="C125"/>
      <c r="D125"/>
      <c r="E125"/>
      <c r="F125"/>
      <c r="G125"/>
      <c r="H125"/>
      <c r="I125"/>
      <c r="J125"/>
      <c r="K125"/>
      <c r="L125"/>
      <c r="M125"/>
      <c r="N125"/>
      <c r="O125"/>
      <c r="P125"/>
      <c r="Q125"/>
      <c r="R125"/>
      <c r="S125"/>
    </row>
    <row r="126" spans="1:19" x14ac:dyDescent="0.25">
      <c r="A126" s="163"/>
      <c r="B126"/>
      <c r="C126"/>
      <c r="D126"/>
      <c r="E126"/>
      <c r="F126"/>
      <c r="G126"/>
      <c r="H126"/>
      <c r="I126"/>
      <c r="J126"/>
      <c r="K126"/>
      <c r="L126"/>
      <c r="M126"/>
      <c r="N126"/>
      <c r="O126"/>
      <c r="P126"/>
      <c r="Q126"/>
      <c r="R126"/>
      <c r="S126"/>
    </row>
    <row r="127" spans="1:19" x14ac:dyDescent="0.25">
      <c r="A127" s="163"/>
      <c r="B127"/>
      <c r="C127"/>
      <c r="D127"/>
      <c r="E127"/>
      <c r="F127"/>
      <c r="G127"/>
      <c r="H127"/>
      <c r="I127"/>
      <c r="J127"/>
      <c r="K127"/>
      <c r="L127"/>
      <c r="M127"/>
      <c r="N127"/>
      <c r="O127"/>
      <c r="P127"/>
      <c r="Q127"/>
      <c r="R127"/>
      <c r="S127"/>
    </row>
    <row r="128" spans="1:19" x14ac:dyDescent="0.25">
      <c r="A128" s="156"/>
      <c r="B128"/>
      <c r="C128"/>
      <c r="D128"/>
      <c r="E128"/>
      <c r="F128"/>
      <c r="G128"/>
      <c r="H128"/>
      <c r="I128"/>
      <c r="J128"/>
      <c r="K128"/>
      <c r="L128"/>
      <c r="M128"/>
      <c r="N128"/>
      <c r="O128"/>
      <c r="P128"/>
      <c r="Q128"/>
      <c r="R128"/>
      <c r="S128"/>
    </row>
    <row r="129" spans="1:19" x14ac:dyDescent="0.25">
      <c r="A129" s="167"/>
      <c r="B129"/>
      <c r="C129"/>
      <c r="D129"/>
      <c r="E129"/>
      <c r="F129"/>
      <c r="G129"/>
      <c r="H129"/>
      <c r="I129"/>
      <c r="J129"/>
      <c r="K129"/>
      <c r="L129"/>
      <c r="M129"/>
      <c r="N129"/>
      <c r="O129"/>
      <c r="P129"/>
      <c r="Q129"/>
      <c r="R129"/>
      <c r="S129"/>
    </row>
    <row r="130" spans="1:19" x14ac:dyDescent="0.25">
      <c r="A130" s="156"/>
      <c r="B130"/>
      <c r="C130"/>
      <c r="D130"/>
      <c r="E130"/>
      <c r="F130"/>
      <c r="G130"/>
      <c r="H130"/>
      <c r="I130"/>
      <c r="J130"/>
      <c r="K130"/>
      <c r="L130"/>
      <c r="M130"/>
      <c r="N130"/>
      <c r="O130"/>
      <c r="P130"/>
      <c r="Q130"/>
      <c r="R130"/>
      <c r="S130"/>
    </row>
    <row r="131" spans="1:19" x14ac:dyDescent="0.25">
      <c r="A131" s="156"/>
      <c r="B131"/>
      <c r="C131"/>
      <c r="D131"/>
      <c r="E131"/>
      <c r="F131"/>
      <c r="G131"/>
      <c r="H131"/>
      <c r="I131"/>
      <c r="J131"/>
      <c r="K131"/>
      <c r="L131"/>
      <c r="M131"/>
      <c r="N131"/>
      <c r="O131"/>
      <c r="P131"/>
      <c r="Q131"/>
      <c r="R131"/>
      <c r="S131"/>
    </row>
    <row r="132" spans="1:19" x14ac:dyDescent="0.25">
      <c r="A132" s="156"/>
      <c r="B132"/>
      <c r="C132"/>
      <c r="D132"/>
      <c r="E132"/>
      <c r="F132"/>
      <c r="G132"/>
      <c r="H132"/>
      <c r="I132"/>
      <c r="J132"/>
      <c r="K132"/>
      <c r="L132"/>
      <c r="M132"/>
      <c r="N132"/>
      <c r="O132"/>
      <c r="P132"/>
      <c r="Q132"/>
      <c r="R132"/>
      <c r="S132"/>
    </row>
    <row r="133" spans="1:19" x14ac:dyDescent="0.25">
      <c r="A133" s="168"/>
      <c r="B133"/>
      <c r="C133"/>
      <c r="D133"/>
      <c r="E133"/>
      <c r="F133"/>
      <c r="G133"/>
      <c r="H133"/>
      <c r="I133"/>
      <c r="J133"/>
      <c r="K133"/>
      <c r="L133"/>
      <c r="M133"/>
      <c r="N133"/>
      <c r="O133"/>
      <c r="P133"/>
      <c r="Q133"/>
      <c r="R133"/>
      <c r="S133"/>
    </row>
    <row r="134" spans="1:19" x14ac:dyDescent="0.25">
      <c r="A134" s="167"/>
      <c r="B134"/>
      <c r="C134"/>
      <c r="D134"/>
      <c r="E134"/>
      <c r="F134"/>
      <c r="G134"/>
      <c r="H134"/>
      <c r="I134"/>
      <c r="J134"/>
      <c r="K134"/>
      <c r="L134"/>
      <c r="M134"/>
      <c r="N134"/>
      <c r="O134"/>
      <c r="P134"/>
      <c r="Q134"/>
      <c r="R134"/>
      <c r="S134"/>
    </row>
    <row r="135" spans="1:19" x14ac:dyDescent="0.25">
      <c r="A135" s="167"/>
      <c r="B135"/>
      <c r="C135"/>
      <c r="D135"/>
      <c r="E135"/>
      <c r="F135"/>
      <c r="G135"/>
      <c r="H135"/>
      <c r="I135"/>
      <c r="J135"/>
      <c r="K135"/>
      <c r="L135"/>
      <c r="M135"/>
      <c r="N135"/>
      <c r="O135"/>
      <c r="P135"/>
      <c r="Q135"/>
      <c r="R135"/>
      <c r="S135"/>
    </row>
    <row r="136" spans="1:19" x14ac:dyDescent="0.25">
      <c r="A136" s="168"/>
      <c r="B136"/>
      <c r="C136"/>
      <c r="D136"/>
      <c r="E136"/>
      <c r="F136"/>
      <c r="G136"/>
      <c r="H136"/>
      <c r="I136"/>
      <c r="J136"/>
      <c r="K136"/>
      <c r="L136"/>
      <c r="M136"/>
      <c r="N136"/>
      <c r="O136"/>
      <c r="P136"/>
      <c r="Q136"/>
      <c r="R136"/>
      <c r="S136"/>
    </row>
    <row r="137" spans="1:19" x14ac:dyDescent="0.25">
      <c r="A137" s="168"/>
      <c r="B137"/>
      <c r="C137"/>
      <c r="D137"/>
      <c r="E137"/>
      <c r="F137"/>
      <c r="G137"/>
      <c r="H137"/>
      <c r="I137"/>
      <c r="J137"/>
      <c r="K137"/>
      <c r="L137"/>
      <c r="M137"/>
      <c r="N137"/>
      <c r="O137"/>
      <c r="P137"/>
      <c r="Q137"/>
      <c r="R137"/>
      <c r="S137"/>
    </row>
    <row r="138" spans="1:19" x14ac:dyDescent="0.25">
      <c r="A138" s="167"/>
      <c r="B138"/>
      <c r="C138"/>
      <c r="D138"/>
      <c r="E138"/>
      <c r="F138"/>
      <c r="G138"/>
      <c r="H138"/>
      <c r="I138"/>
      <c r="J138"/>
      <c r="K138"/>
      <c r="L138"/>
      <c r="M138"/>
      <c r="N138"/>
      <c r="O138"/>
      <c r="P138"/>
      <c r="Q138"/>
      <c r="R138"/>
      <c r="S138"/>
    </row>
    <row r="139" spans="1:19" x14ac:dyDescent="0.25">
      <c r="A139" s="156"/>
      <c r="B139"/>
      <c r="C139"/>
      <c r="D139"/>
      <c r="E139"/>
      <c r="F139"/>
      <c r="G139"/>
      <c r="H139"/>
      <c r="I139"/>
      <c r="J139"/>
      <c r="K139"/>
      <c r="L139"/>
      <c r="M139"/>
      <c r="N139"/>
      <c r="O139"/>
      <c r="P139"/>
      <c r="Q139"/>
      <c r="R139"/>
      <c r="S139"/>
    </row>
    <row r="140" spans="1:19" x14ac:dyDescent="0.25">
      <c r="A140" s="168"/>
      <c r="B140"/>
      <c r="C140"/>
      <c r="D140"/>
      <c r="E140"/>
      <c r="F140"/>
      <c r="G140"/>
      <c r="H140"/>
      <c r="I140"/>
      <c r="J140"/>
      <c r="K140"/>
      <c r="L140"/>
      <c r="M140"/>
      <c r="N140"/>
      <c r="O140"/>
      <c r="P140"/>
      <c r="Q140"/>
      <c r="R140"/>
      <c r="S140"/>
    </row>
    <row r="141" spans="1:19" x14ac:dyDescent="0.25">
      <c r="A141" s="168"/>
      <c r="B141"/>
      <c r="C141"/>
      <c r="D141"/>
      <c r="E141"/>
      <c r="F141"/>
      <c r="G141"/>
      <c r="H141"/>
      <c r="I141"/>
      <c r="J141"/>
      <c r="K141"/>
      <c r="L141"/>
      <c r="M141"/>
      <c r="N141"/>
      <c r="O141"/>
      <c r="P141"/>
      <c r="Q141"/>
      <c r="R141"/>
      <c r="S141"/>
    </row>
  </sheetData>
  <sheetProtection sheet="1" objects="1" scenarios="1"/>
  <hyperlinks>
    <hyperlink ref="A6" r:id="rId1" display="https://apastyle.apa.org/style-grammar-guidelines/tables-figures" xr:uid="{13F03F4B-A5AD-4E33-BE40-41F9A9B152B6}"/>
  </hyperlinks>
  <pageMargins left="0.7" right="0.7" top="0.75" bottom="0.75" header="0.3" footer="0.3"/>
  <pageSetup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CD3D4-4649-2C41-8E45-ADC068E3DF72}">
  <sheetPr>
    <tabColor rgb="FF00B050"/>
  </sheetPr>
  <dimension ref="A1:X9"/>
  <sheetViews>
    <sheetView zoomScale="90" zoomScaleNormal="90" workbookViewId="0">
      <selection activeCell="A9" sqref="A9:V9"/>
    </sheetView>
  </sheetViews>
  <sheetFormatPr defaultColWidth="11" defaultRowHeight="15.75" x14ac:dyDescent="0.25"/>
  <cols>
    <col min="1" max="1" width="66.375" customWidth="1"/>
    <col min="2" max="4" width="7.125" customWidth="1"/>
    <col min="5" max="5" width="9.625" customWidth="1"/>
    <col min="6" max="19" width="7.125" customWidth="1"/>
    <col min="20" max="20" width="8" customWidth="1"/>
    <col min="21" max="21" width="7.125" customWidth="1"/>
    <col min="22" max="22" width="8.125" customWidth="1"/>
  </cols>
  <sheetData>
    <row r="1" spans="1:24" x14ac:dyDescent="0.25">
      <c r="A1" s="63" t="s">
        <v>757</v>
      </c>
    </row>
    <row r="2" spans="1:24" ht="47.25" x14ac:dyDescent="0.25">
      <c r="A2" s="82"/>
      <c r="B2" s="83" t="s">
        <v>2</v>
      </c>
      <c r="C2" s="83" t="s">
        <v>3</v>
      </c>
      <c r="D2" s="83" t="s">
        <v>458</v>
      </c>
      <c r="E2" s="83" t="s">
        <v>496</v>
      </c>
      <c r="F2" s="83" t="s">
        <v>459</v>
      </c>
      <c r="G2" s="83" t="s">
        <v>460</v>
      </c>
      <c r="H2" s="83" t="s">
        <v>461</v>
      </c>
      <c r="I2" s="83" t="s">
        <v>462</v>
      </c>
      <c r="J2" s="83" t="s">
        <v>12</v>
      </c>
      <c r="K2" s="83" t="s">
        <v>495</v>
      </c>
      <c r="L2" s="83" t="s">
        <v>463</v>
      </c>
      <c r="M2" s="83" t="s">
        <v>456</v>
      </c>
      <c r="N2" s="83" t="s">
        <v>457</v>
      </c>
      <c r="O2" s="83" t="s">
        <v>16</v>
      </c>
      <c r="P2" s="83" t="s">
        <v>497</v>
      </c>
      <c r="Q2" s="83" t="s">
        <v>17</v>
      </c>
      <c r="R2" s="83" t="s">
        <v>464</v>
      </c>
      <c r="S2" s="83" t="s">
        <v>498</v>
      </c>
      <c r="T2" s="83" t="s">
        <v>500</v>
      </c>
      <c r="U2" s="83" t="s">
        <v>21</v>
      </c>
      <c r="V2" s="83" t="s">
        <v>20</v>
      </c>
      <c r="W2" s="83" t="s">
        <v>509</v>
      </c>
      <c r="X2" s="83" t="s">
        <v>510</v>
      </c>
    </row>
    <row r="3" spans="1:24" x14ac:dyDescent="0.25">
      <c r="A3" s="94" t="s">
        <v>465</v>
      </c>
      <c r="C3" s="84"/>
      <c r="D3" s="84"/>
      <c r="E3" s="84"/>
      <c r="F3" s="84"/>
      <c r="G3" s="84"/>
      <c r="H3" s="84"/>
      <c r="I3" s="84"/>
      <c r="J3" s="84"/>
      <c r="K3" s="84"/>
      <c r="L3" s="84"/>
      <c r="M3" s="84"/>
      <c r="N3" s="84"/>
      <c r="O3" s="84"/>
      <c r="P3" s="84"/>
      <c r="Q3" s="84"/>
      <c r="R3" s="84"/>
      <c r="S3" s="84"/>
      <c r="T3" s="84"/>
      <c r="U3" s="84"/>
      <c r="V3" s="84"/>
      <c r="W3" s="84"/>
    </row>
    <row r="4" spans="1:24" x14ac:dyDescent="0.25">
      <c r="A4" s="86" t="s">
        <v>507</v>
      </c>
      <c r="B4" s="87">
        <v>2330</v>
      </c>
      <c r="C4" s="85">
        <v>58</v>
      </c>
      <c r="D4" s="86">
        <v>52</v>
      </c>
      <c r="E4" s="86">
        <v>262</v>
      </c>
      <c r="F4" s="85">
        <v>700</v>
      </c>
      <c r="G4" s="85">
        <v>75</v>
      </c>
      <c r="H4" s="85">
        <v>1.3</v>
      </c>
      <c r="I4" s="85">
        <v>15</v>
      </c>
      <c r="J4" s="85">
        <v>1.1000000000000001</v>
      </c>
      <c r="K4" s="85">
        <v>1.1000000000000001</v>
      </c>
      <c r="L4" s="85">
        <v>2.4</v>
      </c>
      <c r="M4" s="85">
        <v>400</v>
      </c>
      <c r="N4" s="85">
        <v>14</v>
      </c>
      <c r="O4" s="87">
        <v>1000</v>
      </c>
      <c r="P4" s="153">
        <v>0.9</v>
      </c>
      <c r="Q4" s="85">
        <v>18</v>
      </c>
      <c r="R4" s="85">
        <v>310</v>
      </c>
      <c r="S4" s="85">
        <v>700</v>
      </c>
      <c r="T4" s="85">
        <v>55</v>
      </c>
      <c r="U4" s="85">
        <v>8</v>
      </c>
      <c r="V4" s="87"/>
      <c r="W4" s="85">
        <v>2600</v>
      </c>
      <c r="X4" s="85">
        <v>33</v>
      </c>
    </row>
    <row r="5" spans="1:24" x14ac:dyDescent="0.25">
      <c r="A5" s="86" t="s">
        <v>503</v>
      </c>
      <c r="B5" s="88"/>
      <c r="C5" s="88">
        <v>204</v>
      </c>
      <c r="D5" s="88">
        <v>90</v>
      </c>
      <c r="E5" s="88">
        <v>378</v>
      </c>
      <c r="F5" s="87">
        <v>3000</v>
      </c>
      <c r="G5" s="87">
        <v>2000</v>
      </c>
      <c r="H5" s="85">
        <v>100</v>
      </c>
      <c r="I5" s="87">
        <v>1000</v>
      </c>
      <c r="J5" s="88"/>
      <c r="K5" s="88"/>
      <c r="L5" s="88"/>
      <c r="M5" s="87">
        <v>1000</v>
      </c>
      <c r="N5" s="85">
        <v>35</v>
      </c>
      <c r="O5" s="87">
        <v>2500</v>
      </c>
      <c r="P5" s="87">
        <v>10</v>
      </c>
      <c r="Q5" s="85">
        <v>45</v>
      </c>
      <c r="R5" s="87"/>
      <c r="S5" s="87">
        <v>4000</v>
      </c>
      <c r="T5" s="87">
        <v>400</v>
      </c>
      <c r="U5" s="85">
        <v>40</v>
      </c>
      <c r="V5" s="87">
        <v>2300</v>
      </c>
      <c r="W5" s="87"/>
    </row>
    <row r="6" spans="1:24" x14ac:dyDescent="0.25">
      <c r="A6" s="94" t="s">
        <v>466</v>
      </c>
      <c r="B6" s="87"/>
      <c r="C6" s="84"/>
      <c r="D6" s="84"/>
      <c r="E6" s="84"/>
      <c r="F6" s="84"/>
      <c r="G6" s="84"/>
      <c r="H6" s="84"/>
      <c r="I6" s="84"/>
      <c r="J6" s="84"/>
      <c r="K6" s="84"/>
      <c r="L6" s="84"/>
      <c r="M6" s="84"/>
      <c r="N6" s="84"/>
      <c r="O6" s="84"/>
      <c r="P6" s="84"/>
      <c r="Q6" s="84"/>
      <c r="R6" s="84"/>
      <c r="S6" s="84"/>
      <c r="T6" s="84"/>
      <c r="U6" s="84"/>
      <c r="V6" s="84"/>
      <c r="W6" s="84"/>
    </row>
    <row r="7" spans="1:24" x14ac:dyDescent="0.25">
      <c r="A7" s="86" t="s">
        <v>508</v>
      </c>
      <c r="B7" s="87">
        <v>2900</v>
      </c>
      <c r="C7" s="16">
        <v>73</v>
      </c>
      <c r="D7" s="27">
        <v>64</v>
      </c>
      <c r="E7" s="27">
        <v>326</v>
      </c>
      <c r="F7" s="16">
        <v>900</v>
      </c>
      <c r="G7" s="16">
        <v>90</v>
      </c>
      <c r="H7" s="16">
        <v>1.3</v>
      </c>
      <c r="I7" s="16">
        <v>15</v>
      </c>
      <c r="J7" s="16">
        <v>1.2</v>
      </c>
      <c r="K7" s="16">
        <v>1.3</v>
      </c>
      <c r="L7" s="16">
        <v>2.4</v>
      </c>
      <c r="M7" s="16">
        <v>400</v>
      </c>
      <c r="N7" s="16">
        <v>16</v>
      </c>
      <c r="O7" s="89">
        <v>1000</v>
      </c>
      <c r="P7" s="154">
        <v>0.9</v>
      </c>
      <c r="Q7" s="16">
        <v>8</v>
      </c>
      <c r="R7" s="16">
        <v>400</v>
      </c>
      <c r="S7" s="16">
        <v>700</v>
      </c>
      <c r="T7" s="16">
        <v>55</v>
      </c>
      <c r="U7" s="16">
        <v>11</v>
      </c>
      <c r="V7" s="16"/>
      <c r="W7" s="16">
        <v>3400</v>
      </c>
      <c r="X7" s="16">
        <v>41</v>
      </c>
    </row>
    <row r="8" spans="1:24" x14ac:dyDescent="0.25">
      <c r="A8" s="93" t="s">
        <v>503</v>
      </c>
      <c r="B8" s="90"/>
      <c r="C8" s="90">
        <v>254</v>
      </c>
      <c r="D8" s="90">
        <v>113</v>
      </c>
      <c r="E8" s="90">
        <v>472</v>
      </c>
      <c r="F8" s="91">
        <v>3000</v>
      </c>
      <c r="G8" s="91">
        <v>2000</v>
      </c>
      <c r="H8" s="92">
        <v>100</v>
      </c>
      <c r="I8" s="141">
        <v>1000</v>
      </c>
      <c r="J8" s="90"/>
      <c r="K8" s="90"/>
      <c r="L8" s="90"/>
      <c r="M8" s="141">
        <v>1000</v>
      </c>
      <c r="N8" s="92">
        <v>35</v>
      </c>
      <c r="O8" s="91">
        <v>2500</v>
      </c>
      <c r="P8" s="91">
        <v>10</v>
      </c>
      <c r="Q8" s="92">
        <v>45</v>
      </c>
      <c r="R8" s="92"/>
      <c r="S8" s="141">
        <v>4000</v>
      </c>
      <c r="T8" s="92">
        <v>400</v>
      </c>
      <c r="U8" s="92">
        <v>40</v>
      </c>
      <c r="V8" s="141">
        <v>2300</v>
      </c>
      <c r="W8" s="92"/>
      <c r="X8" s="152"/>
    </row>
    <row r="9" spans="1:24" ht="188.1" customHeight="1" x14ac:dyDescent="0.25">
      <c r="A9" s="278" t="s">
        <v>758</v>
      </c>
      <c r="B9" s="278"/>
      <c r="C9" s="278"/>
      <c r="D9" s="278"/>
      <c r="E9" s="278"/>
      <c r="F9" s="278"/>
      <c r="G9" s="278"/>
      <c r="H9" s="278"/>
      <c r="I9" s="278"/>
      <c r="J9" s="278"/>
      <c r="K9" s="278"/>
      <c r="L9" s="278"/>
      <c r="M9" s="278"/>
      <c r="N9" s="278"/>
      <c r="O9" s="278"/>
      <c r="P9" s="278"/>
      <c r="Q9" s="278"/>
      <c r="R9" s="278"/>
      <c r="S9" s="278"/>
      <c r="T9" s="278"/>
      <c r="U9" s="278"/>
      <c r="V9" s="278"/>
    </row>
  </sheetData>
  <sheetProtection sheet="1" objects="1" scenarios="1"/>
  <mergeCells count="1">
    <mergeCell ref="A9:V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0F71-AC10-6048-B051-5A81237BA0D8}">
  <sheetPr>
    <tabColor rgb="FF00B050"/>
  </sheetPr>
  <dimension ref="A1:AM76"/>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11" defaultRowHeight="15.75" x14ac:dyDescent="0.25"/>
  <cols>
    <col min="1" max="1" width="51.375" customWidth="1"/>
    <col min="7" max="7" width="2.375" customWidth="1"/>
    <col min="8" max="10" width="8.125" customWidth="1"/>
    <col min="11" max="11" width="10.5" customWidth="1"/>
    <col min="12" max="12" width="10" customWidth="1"/>
    <col min="13" max="16" width="8.125" customWidth="1"/>
    <col min="17" max="17" width="8.375" customWidth="1"/>
    <col min="18" max="23" width="8.125" customWidth="1"/>
    <col min="24" max="24" width="10.375" customWidth="1"/>
    <col min="25" max="25" width="9" customWidth="1"/>
    <col min="26" max="27" width="8.125" customWidth="1"/>
    <col min="28" max="28" width="7.375" customWidth="1"/>
    <col min="29" max="29" width="9.125" customWidth="1"/>
    <col min="30" max="30" width="8.125" customWidth="1"/>
  </cols>
  <sheetData>
    <row r="1" spans="1:31" x14ac:dyDescent="0.25">
      <c r="A1" s="101" t="s">
        <v>707</v>
      </c>
      <c r="B1" s="110"/>
      <c r="C1" s="111"/>
      <c r="D1" s="16"/>
      <c r="E1" s="112"/>
      <c r="F1" s="16"/>
      <c r="G1" s="16"/>
      <c r="H1" s="16"/>
      <c r="I1" s="16"/>
      <c r="J1" s="16"/>
      <c r="K1" s="16"/>
      <c r="L1" s="16"/>
      <c r="M1" s="16"/>
      <c r="N1" s="16"/>
      <c r="O1" s="16"/>
      <c r="P1" s="16"/>
      <c r="Q1" s="16"/>
      <c r="R1" s="16"/>
      <c r="S1" s="16"/>
      <c r="T1" s="16"/>
      <c r="U1" s="16"/>
      <c r="V1" s="16"/>
      <c r="W1" s="16"/>
      <c r="X1" s="16"/>
      <c r="Y1" s="16"/>
      <c r="Z1" s="16"/>
      <c r="AA1" s="16"/>
      <c r="AB1" s="16"/>
      <c r="AC1" s="16"/>
      <c r="AD1" s="16"/>
      <c r="AE1" s="16"/>
    </row>
    <row r="2" spans="1:31" x14ac:dyDescent="0.25">
      <c r="A2" s="279"/>
      <c r="B2" s="281" t="s">
        <v>476</v>
      </c>
      <c r="C2" s="281"/>
      <c r="D2" s="281"/>
      <c r="E2" s="281"/>
      <c r="F2" s="281"/>
      <c r="G2" s="102"/>
      <c r="H2" s="282" t="s">
        <v>477</v>
      </c>
      <c r="I2" s="282"/>
      <c r="J2" s="282"/>
      <c r="K2" s="282"/>
      <c r="L2" s="282"/>
      <c r="M2" s="282"/>
      <c r="N2" s="282"/>
      <c r="O2" s="282"/>
      <c r="P2" s="282"/>
      <c r="Q2" s="282"/>
      <c r="R2" s="282"/>
      <c r="S2" s="282"/>
      <c r="T2" s="282"/>
      <c r="U2" s="282"/>
      <c r="V2" s="282"/>
      <c r="W2" s="282"/>
      <c r="X2" s="282"/>
      <c r="Y2" s="282"/>
      <c r="Z2" s="282"/>
      <c r="AA2" s="282"/>
      <c r="AB2" s="282"/>
      <c r="AC2" s="16"/>
      <c r="AD2" s="16"/>
      <c r="AE2" s="246" t="s">
        <v>601</v>
      </c>
    </row>
    <row r="3" spans="1:31" ht="47.25" x14ac:dyDescent="0.25">
      <c r="A3" s="280"/>
      <c r="B3" s="131" t="s">
        <v>156</v>
      </c>
      <c r="C3" s="118" t="s">
        <v>157</v>
      </c>
      <c r="D3" s="118" t="s">
        <v>475</v>
      </c>
      <c r="E3" s="132" t="s">
        <v>159</v>
      </c>
      <c r="F3" s="118" t="s">
        <v>160</v>
      </c>
      <c r="G3" s="118"/>
      <c r="H3" s="83" t="s">
        <v>2</v>
      </c>
      <c r="I3" s="83" t="s">
        <v>3</v>
      </c>
      <c r="J3" s="83" t="s">
        <v>458</v>
      </c>
      <c r="K3" s="83" t="s">
        <v>467</v>
      </c>
      <c r="L3" s="83" t="s">
        <v>459</v>
      </c>
      <c r="M3" s="83" t="s">
        <v>468</v>
      </c>
      <c r="N3" s="83" t="s">
        <v>461</v>
      </c>
      <c r="O3" s="83" t="s">
        <v>469</v>
      </c>
      <c r="P3" s="83" t="s">
        <v>12</v>
      </c>
      <c r="Q3" s="83" t="s">
        <v>602</v>
      </c>
      <c r="R3" s="83" t="s">
        <v>463</v>
      </c>
      <c r="S3" s="83" t="s">
        <v>456</v>
      </c>
      <c r="T3" s="83" t="s">
        <v>457</v>
      </c>
      <c r="U3" s="83" t="s">
        <v>16</v>
      </c>
      <c r="V3" s="83" t="s">
        <v>497</v>
      </c>
      <c r="W3" s="83" t="s">
        <v>17</v>
      </c>
      <c r="X3" s="83" t="s">
        <v>464</v>
      </c>
      <c r="Y3" s="83" t="s">
        <v>603</v>
      </c>
      <c r="Z3" s="83" t="s">
        <v>499</v>
      </c>
      <c r="AA3" s="83" t="s">
        <v>470</v>
      </c>
      <c r="AB3" s="83" t="s">
        <v>20</v>
      </c>
      <c r="AC3" s="240" t="s">
        <v>505</v>
      </c>
      <c r="AD3" s="240" t="s">
        <v>506</v>
      </c>
      <c r="AE3" s="84" t="s">
        <v>501</v>
      </c>
    </row>
    <row r="4" spans="1:31" x14ac:dyDescent="0.25">
      <c r="A4" s="100" t="s">
        <v>480</v>
      </c>
      <c r="B4" s="129"/>
      <c r="C4" s="95"/>
      <c r="D4" s="95"/>
      <c r="E4" s="130"/>
      <c r="F4" s="95"/>
      <c r="G4" s="95"/>
      <c r="H4" s="84"/>
      <c r="I4" s="84"/>
      <c r="J4" s="84"/>
      <c r="K4" s="84"/>
      <c r="L4" s="84"/>
      <c r="M4" s="84"/>
      <c r="N4" s="84"/>
      <c r="O4" s="84"/>
      <c r="P4" s="84"/>
      <c r="Q4" s="84"/>
      <c r="R4" s="84"/>
      <c r="S4" s="84"/>
      <c r="T4" s="84"/>
      <c r="U4" s="84"/>
      <c r="V4" s="84"/>
      <c r="W4" s="84"/>
      <c r="X4" s="84"/>
      <c r="Y4" s="84"/>
      <c r="Z4" s="84"/>
      <c r="AA4" s="84"/>
      <c r="AB4" s="84"/>
      <c r="AC4" s="84"/>
      <c r="AD4" s="84"/>
      <c r="AE4" s="84"/>
    </row>
    <row r="5" spans="1:31" x14ac:dyDescent="0.25">
      <c r="A5" s="111" t="s">
        <v>692</v>
      </c>
      <c r="B5" s="114">
        <v>5.99</v>
      </c>
      <c r="C5" s="115" t="s">
        <v>185</v>
      </c>
      <c r="D5" s="116" t="s">
        <v>79</v>
      </c>
      <c r="E5" s="241">
        <v>157</v>
      </c>
      <c r="F5" s="151">
        <v>0.86</v>
      </c>
      <c r="G5" s="119"/>
      <c r="H5" s="230">
        <v>90</v>
      </c>
      <c r="I5" s="235">
        <v>0.39</v>
      </c>
      <c r="J5" s="235">
        <v>0.19</v>
      </c>
      <c r="K5" s="235">
        <v>21.5</v>
      </c>
      <c r="L5" s="230">
        <v>1.8367346938775511</v>
      </c>
      <c r="M5" s="235">
        <v>0</v>
      </c>
      <c r="N5" s="237">
        <v>7.6999999999999999E-2</v>
      </c>
      <c r="O5" s="235">
        <v>0.28000000000000003</v>
      </c>
      <c r="P5" s="237">
        <v>2.7E-2</v>
      </c>
      <c r="Q5" s="237">
        <v>4.5999999999999999E-2</v>
      </c>
      <c r="R5" s="237">
        <v>0</v>
      </c>
      <c r="S5" s="232">
        <v>4.7</v>
      </c>
      <c r="T5" s="237">
        <v>0.11799999999999999</v>
      </c>
      <c r="U5" s="230">
        <v>11</v>
      </c>
      <c r="V5" s="237">
        <v>3.3000000000000002E-2</v>
      </c>
      <c r="W5" s="235">
        <v>0.19</v>
      </c>
      <c r="X5" s="230">
        <v>8</v>
      </c>
      <c r="Y5" s="230">
        <v>17.3</v>
      </c>
      <c r="Z5" s="235">
        <v>0</v>
      </c>
      <c r="AA5" s="235">
        <v>0.08</v>
      </c>
      <c r="AB5" s="230">
        <v>2</v>
      </c>
      <c r="AC5" s="230">
        <v>170</v>
      </c>
      <c r="AD5" s="235">
        <v>3.61</v>
      </c>
      <c r="AE5" s="16">
        <v>168204</v>
      </c>
    </row>
    <row r="6" spans="1:31" x14ac:dyDescent="0.25">
      <c r="A6" s="111" t="s">
        <v>548</v>
      </c>
      <c r="B6" s="114">
        <v>1.79</v>
      </c>
      <c r="C6" s="115" t="s">
        <v>166</v>
      </c>
      <c r="D6" s="116" t="s">
        <v>36</v>
      </c>
      <c r="E6" s="241">
        <v>118</v>
      </c>
      <c r="F6" s="149">
        <v>0.36</v>
      </c>
      <c r="G6" s="119"/>
      <c r="H6" s="230">
        <v>105</v>
      </c>
      <c r="I6" s="235">
        <v>1.29</v>
      </c>
      <c r="J6" s="235">
        <v>0.39</v>
      </c>
      <c r="K6" s="235">
        <v>27</v>
      </c>
      <c r="L6" s="230">
        <v>4</v>
      </c>
      <c r="M6" s="235">
        <v>10.3</v>
      </c>
      <c r="N6" s="237">
        <v>0.433</v>
      </c>
      <c r="O6" s="235">
        <v>0.12</v>
      </c>
      <c r="P6" s="237">
        <v>3.6999999999999998E-2</v>
      </c>
      <c r="Q6" s="237">
        <v>8.5999999999999993E-2</v>
      </c>
      <c r="R6" s="237">
        <v>0</v>
      </c>
      <c r="S6" s="232">
        <v>23.6</v>
      </c>
      <c r="T6" s="237">
        <v>0.78500000000000003</v>
      </c>
      <c r="U6" s="230">
        <v>6</v>
      </c>
      <c r="V6" s="237">
        <v>9.1999999999999998E-2</v>
      </c>
      <c r="W6" s="235">
        <v>0.31</v>
      </c>
      <c r="X6" s="230">
        <v>32</v>
      </c>
      <c r="Y6" s="230">
        <v>26</v>
      </c>
      <c r="Z6" s="235">
        <v>1.18</v>
      </c>
      <c r="AA6" s="235">
        <v>0.18</v>
      </c>
      <c r="AB6" s="230">
        <v>1</v>
      </c>
      <c r="AC6" s="230">
        <v>422</v>
      </c>
      <c r="AD6" s="235">
        <v>3.07</v>
      </c>
      <c r="AE6" s="16">
        <v>173944</v>
      </c>
    </row>
    <row r="7" spans="1:31" x14ac:dyDescent="0.25">
      <c r="A7" s="111" t="s">
        <v>549</v>
      </c>
      <c r="B7" s="114">
        <v>9.99</v>
      </c>
      <c r="C7" s="115" t="s">
        <v>753</v>
      </c>
      <c r="D7" s="116" t="s">
        <v>59</v>
      </c>
      <c r="E7" s="241">
        <v>137</v>
      </c>
      <c r="F7" s="149">
        <v>1.43</v>
      </c>
      <c r="G7" s="119"/>
      <c r="H7" s="230">
        <v>70</v>
      </c>
      <c r="I7" s="235">
        <v>0.57999999999999996</v>
      </c>
      <c r="J7" s="235">
        <v>0.88</v>
      </c>
      <c r="K7" s="235">
        <v>16.739999999999998</v>
      </c>
      <c r="L7" s="230">
        <v>3</v>
      </c>
      <c r="M7" s="235">
        <v>3.43</v>
      </c>
      <c r="N7" s="237">
        <v>8.1000000000000003E-2</v>
      </c>
      <c r="O7" s="235">
        <v>0.66</v>
      </c>
      <c r="P7" s="237">
        <v>0.04</v>
      </c>
      <c r="Q7" s="237">
        <v>5.0999999999999997E-2</v>
      </c>
      <c r="R7" s="237">
        <v>0</v>
      </c>
      <c r="S7" s="232">
        <v>9.6</v>
      </c>
      <c r="T7" s="237">
        <v>0.71399999999999997</v>
      </c>
      <c r="U7" s="230">
        <v>11</v>
      </c>
      <c r="V7" s="237">
        <v>4.4999999999999998E-2</v>
      </c>
      <c r="W7" s="235">
        <v>0.25</v>
      </c>
      <c r="X7" s="230">
        <v>7</v>
      </c>
      <c r="Y7" s="230">
        <v>15</v>
      </c>
      <c r="Z7" s="235">
        <v>0.14000000000000001</v>
      </c>
      <c r="AA7" s="235">
        <v>0.1</v>
      </c>
      <c r="AB7" s="230">
        <v>1</v>
      </c>
      <c r="AC7" s="230">
        <v>74</v>
      </c>
      <c r="AD7" s="235">
        <v>3.71</v>
      </c>
      <c r="AE7" s="16">
        <v>173950</v>
      </c>
    </row>
    <row r="8" spans="1:31" x14ac:dyDescent="0.25">
      <c r="A8" s="111" t="s">
        <v>604</v>
      </c>
      <c r="B8" s="114">
        <v>1.29</v>
      </c>
      <c r="C8" s="115" t="s">
        <v>74</v>
      </c>
      <c r="D8" s="116" t="s">
        <v>74</v>
      </c>
      <c r="E8" s="241">
        <v>140</v>
      </c>
      <c r="F8" s="149">
        <v>1.29</v>
      </c>
      <c r="G8" s="119"/>
      <c r="H8" s="230">
        <v>68.599999999999994</v>
      </c>
      <c r="I8" s="235">
        <v>1.27</v>
      </c>
      <c r="J8" s="235">
        <v>0.21</v>
      </c>
      <c r="K8" s="235">
        <v>17.5</v>
      </c>
      <c r="L8" s="230">
        <v>17</v>
      </c>
      <c r="M8" s="235">
        <v>82.7</v>
      </c>
      <c r="N8" s="237">
        <v>0.111</v>
      </c>
      <c r="O8" s="235">
        <v>0.21</v>
      </c>
      <c r="P8" s="237">
        <v>9.5000000000000001E-2</v>
      </c>
      <c r="Q8" s="237">
        <v>7.0999999999999994E-2</v>
      </c>
      <c r="R8" s="237">
        <v>0</v>
      </c>
      <c r="S8" s="232">
        <v>47.6</v>
      </c>
      <c r="T8" s="237">
        <v>0.59499999999999997</v>
      </c>
      <c r="U8" s="230">
        <v>60.2</v>
      </c>
      <c r="V8" s="237">
        <v>5.5E-2</v>
      </c>
      <c r="W8" s="235">
        <v>0.182</v>
      </c>
      <c r="X8" s="230">
        <v>15</v>
      </c>
      <c r="Y8" s="230">
        <v>32</v>
      </c>
      <c r="Z8" s="235">
        <v>0</v>
      </c>
      <c r="AA8" s="235">
        <v>0.11</v>
      </c>
      <c r="AB8" s="230">
        <v>1</v>
      </c>
      <c r="AC8" s="230">
        <v>232</v>
      </c>
      <c r="AD8" s="235">
        <v>3.08</v>
      </c>
      <c r="AE8" s="16">
        <v>169917</v>
      </c>
    </row>
    <row r="9" spans="1:31" x14ac:dyDescent="0.25">
      <c r="A9" s="111" t="s">
        <v>613</v>
      </c>
      <c r="B9" s="114">
        <v>1.99</v>
      </c>
      <c r="C9" s="117" t="s">
        <v>740</v>
      </c>
      <c r="D9" s="116" t="s">
        <v>718</v>
      </c>
      <c r="E9" s="241">
        <v>77</v>
      </c>
      <c r="F9" s="149">
        <v>0.4</v>
      </c>
      <c r="G9" s="119"/>
      <c r="H9" s="230">
        <v>20</v>
      </c>
      <c r="I9" s="235">
        <v>2.16</v>
      </c>
      <c r="J9" s="235">
        <v>0.22</v>
      </c>
      <c r="K9" s="235">
        <v>3.68</v>
      </c>
      <c r="L9" s="230">
        <v>40</v>
      </c>
      <c r="M9" s="235">
        <v>43.38</v>
      </c>
      <c r="N9" s="237">
        <v>0.1</v>
      </c>
      <c r="O9" s="235">
        <v>0.94</v>
      </c>
      <c r="P9" s="237">
        <v>4.1000000000000002E-2</v>
      </c>
      <c r="Q9" s="237">
        <v>7.3999999999999996E-2</v>
      </c>
      <c r="R9" s="237">
        <v>0</v>
      </c>
      <c r="S9" s="232">
        <v>51.5</v>
      </c>
      <c r="T9" s="237">
        <v>0.36199999999999999</v>
      </c>
      <c r="U9" s="230">
        <v>43</v>
      </c>
      <c r="V9" s="237">
        <v>2.9000000000000001E-2</v>
      </c>
      <c r="W9" s="235">
        <v>0.62</v>
      </c>
      <c r="X9" s="230">
        <v>14</v>
      </c>
      <c r="Y9" s="230">
        <v>38</v>
      </c>
      <c r="Z9" s="235">
        <v>2.15</v>
      </c>
      <c r="AA9" s="235">
        <v>0.37</v>
      </c>
      <c r="AB9" s="230">
        <v>18</v>
      </c>
      <c r="AC9" s="230">
        <v>163</v>
      </c>
      <c r="AD9" s="235">
        <v>2.31</v>
      </c>
      <c r="AE9" s="16">
        <v>169968</v>
      </c>
    </row>
    <row r="10" spans="1:31" x14ac:dyDescent="0.25">
      <c r="A10" s="111" t="s">
        <v>684</v>
      </c>
      <c r="B10" s="114">
        <v>4.99</v>
      </c>
      <c r="C10" s="115" t="s">
        <v>752</v>
      </c>
      <c r="D10" s="116" t="s">
        <v>59</v>
      </c>
      <c r="E10" s="241">
        <v>140</v>
      </c>
      <c r="F10" s="149">
        <v>0.51</v>
      </c>
      <c r="G10" s="119"/>
      <c r="H10" s="230">
        <v>63</v>
      </c>
      <c r="I10" s="235">
        <v>1.4</v>
      </c>
      <c r="J10" s="235">
        <v>0.14000000000000001</v>
      </c>
      <c r="K10" s="235">
        <v>16.38</v>
      </c>
      <c r="L10" s="230">
        <v>745</v>
      </c>
      <c r="M10" s="235">
        <v>29.4</v>
      </c>
      <c r="N10" s="237">
        <v>0.216</v>
      </c>
      <c r="O10" s="235">
        <v>2.02</v>
      </c>
      <c r="P10" s="237">
        <v>0.14000000000000001</v>
      </c>
      <c r="Q10" s="237">
        <v>2.8000000000000001E-2</v>
      </c>
      <c r="R10" s="237">
        <v>0</v>
      </c>
      <c r="S10" s="232">
        <v>37.799999999999997</v>
      </c>
      <c r="T10" s="237">
        <v>1.68</v>
      </c>
      <c r="U10" s="230">
        <v>67</v>
      </c>
      <c r="V10" s="237">
        <v>0.10100000000000001</v>
      </c>
      <c r="W10" s="235">
        <v>0.98</v>
      </c>
      <c r="X10" s="230">
        <v>48</v>
      </c>
      <c r="Y10" s="230">
        <v>46</v>
      </c>
      <c r="Z10" s="235">
        <v>0.7</v>
      </c>
      <c r="AA10" s="235">
        <v>0.21</v>
      </c>
      <c r="AB10" s="230">
        <v>6</v>
      </c>
      <c r="AC10" s="230">
        <v>493</v>
      </c>
      <c r="AD10" s="235">
        <v>2.8</v>
      </c>
      <c r="AE10" s="16">
        <v>169295</v>
      </c>
    </row>
    <row r="11" spans="1:31" x14ac:dyDescent="0.25">
      <c r="A11" s="111" t="s">
        <v>550</v>
      </c>
      <c r="B11" s="114">
        <v>5.49</v>
      </c>
      <c r="C11" s="115" t="s">
        <v>685</v>
      </c>
      <c r="D11" s="116" t="s">
        <v>59</v>
      </c>
      <c r="E11" s="241">
        <v>89</v>
      </c>
      <c r="F11" s="149">
        <v>0.57999999999999996</v>
      </c>
      <c r="G11" s="119"/>
      <c r="H11" s="230">
        <v>28</v>
      </c>
      <c r="I11" s="235">
        <v>1.27</v>
      </c>
      <c r="J11" s="235">
        <v>0.14000000000000001</v>
      </c>
      <c r="K11" s="235">
        <v>6.56</v>
      </c>
      <c r="L11" s="230">
        <v>50</v>
      </c>
      <c r="M11" s="235">
        <v>50.7</v>
      </c>
      <c r="N11" s="237">
        <v>0.186</v>
      </c>
      <c r="O11" s="235">
        <v>0.1</v>
      </c>
      <c r="P11" s="237">
        <v>5.7000000000000002E-2</v>
      </c>
      <c r="Q11" s="237">
        <v>6.0999999999999999E-2</v>
      </c>
      <c r="R11" s="237">
        <v>0</v>
      </c>
      <c r="S11" s="232">
        <v>16</v>
      </c>
      <c r="T11" s="237">
        <v>0.372</v>
      </c>
      <c r="U11" s="230">
        <v>40</v>
      </c>
      <c r="V11" s="237">
        <v>1.4999999999999999E-2</v>
      </c>
      <c r="W11" s="235">
        <v>0.71</v>
      </c>
      <c r="X11" s="230">
        <v>14</v>
      </c>
      <c r="Y11" s="230">
        <v>26.7</v>
      </c>
      <c r="Z11" s="235">
        <v>0.53400000000000003</v>
      </c>
      <c r="AA11" s="235">
        <v>0.2</v>
      </c>
      <c r="AB11" s="230">
        <v>24</v>
      </c>
      <c r="AC11" s="230">
        <v>216</v>
      </c>
      <c r="AD11" s="235">
        <v>1.87</v>
      </c>
      <c r="AE11" s="16">
        <v>169977</v>
      </c>
    </row>
    <row r="12" spans="1:31" x14ac:dyDescent="0.25">
      <c r="A12" s="111" t="s">
        <v>92</v>
      </c>
      <c r="B12" s="114">
        <v>1.99</v>
      </c>
      <c r="C12" s="115" t="s">
        <v>189</v>
      </c>
      <c r="D12" s="116" t="s">
        <v>59</v>
      </c>
      <c r="E12" s="241">
        <v>128</v>
      </c>
      <c r="F12" s="149">
        <v>0.32</v>
      </c>
      <c r="G12" s="119"/>
      <c r="H12" s="230">
        <v>53</v>
      </c>
      <c r="I12" s="235">
        <v>1.19</v>
      </c>
      <c r="J12" s="235">
        <v>0.31</v>
      </c>
      <c r="K12" s="235">
        <v>12.3</v>
      </c>
      <c r="L12" s="230">
        <v>1070</v>
      </c>
      <c r="M12" s="235">
        <v>7.6</v>
      </c>
      <c r="N12" s="237">
        <v>0.17699999999999999</v>
      </c>
      <c r="O12" s="235">
        <v>0.85</v>
      </c>
      <c r="P12" s="237">
        <v>8.4000000000000005E-2</v>
      </c>
      <c r="Q12" s="237">
        <v>7.3999999999999996E-2</v>
      </c>
      <c r="R12" s="237">
        <v>0</v>
      </c>
      <c r="S12" s="232">
        <v>24.3</v>
      </c>
      <c r="T12" s="237">
        <v>1.26</v>
      </c>
      <c r="U12" s="230">
        <v>42</v>
      </c>
      <c r="V12" s="237">
        <v>5.8000000000000003E-2</v>
      </c>
      <c r="W12" s="235">
        <v>0.38</v>
      </c>
      <c r="X12" s="230">
        <v>15</v>
      </c>
      <c r="Y12" s="230">
        <v>44.8</v>
      </c>
      <c r="Z12" s="235">
        <v>0.128</v>
      </c>
      <c r="AA12" s="235">
        <v>0.31</v>
      </c>
      <c r="AB12" s="230">
        <v>88</v>
      </c>
      <c r="AC12" s="230">
        <v>410</v>
      </c>
      <c r="AD12" s="235">
        <v>3.58</v>
      </c>
      <c r="AE12" s="16">
        <v>170393</v>
      </c>
    </row>
    <row r="13" spans="1:31" x14ac:dyDescent="0.25">
      <c r="A13" s="111" t="s">
        <v>592</v>
      </c>
      <c r="B13" s="114">
        <v>1.99</v>
      </c>
      <c r="C13" s="115" t="s">
        <v>740</v>
      </c>
      <c r="D13" s="116" t="s">
        <v>719</v>
      </c>
      <c r="E13" s="241">
        <v>97</v>
      </c>
      <c r="F13" s="149">
        <v>0.4</v>
      </c>
      <c r="G13" s="119"/>
      <c r="H13" s="230">
        <v>35</v>
      </c>
      <c r="I13" s="235">
        <v>0.76</v>
      </c>
      <c r="J13" s="235">
        <v>0.45</v>
      </c>
      <c r="K13" s="235">
        <v>7.68</v>
      </c>
      <c r="L13" s="230">
        <v>690</v>
      </c>
      <c r="M13" s="235">
        <v>2.4300000000000002</v>
      </c>
      <c r="N13" s="237">
        <v>9.1999999999999998E-2</v>
      </c>
      <c r="O13" s="235">
        <v>0.55000000000000004</v>
      </c>
      <c r="P13" s="237">
        <v>4.2999999999999997E-2</v>
      </c>
      <c r="Q13" s="237">
        <v>3.5999999999999997E-2</v>
      </c>
      <c r="R13" s="237">
        <v>0</v>
      </c>
      <c r="S13" s="232">
        <v>9.6999999999999993</v>
      </c>
      <c r="T13" s="237">
        <v>0.45100000000000001</v>
      </c>
      <c r="U13" s="230">
        <v>35</v>
      </c>
      <c r="V13" s="237">
        <v>7.1999999999999995E-2</v>
      </c>
      <c r="W13" s="235">
        <v>0.43</v>
      </c>
      <c r="X13" s="230">
        <v>12</v>
      </c>
      <c r="Y13" s="230">
        <v>32</v>
      </c>
      <c r="Z13" s="235">
        <v>0.68</v>
      </c>
      <c r="AA13" s="235">
        <v>0.32</v>
      </c>
      <c r="AB13" s="230">
        <v>66</v>
      </c>
      <c r="AC13" s="230">
        <v>228</v>
      </c>
      <c r="AD13" s="235">
        <v>3.21</v>
      </c>
      <c r="AE13" s="16">
        <v>169983</v>
      </c>
    </row>
    <row r="14" spans="1:31" x14ac:dyDescent="0.25">
      <c r="A14" s="111" t="s">
        <v>551</v>
      </c>
      <c r="B14" s="114">
        <v>1.29</v>
      </c>
      <c r="C14" s="115" t="s">
        <v>751</v>
      </c>
      <c r="D14" s="116" t="s">
        <v>720</v>
      </c>
      <c r="E14" s="241">
        <v>87</v>
      </c>
      <c r="F14" s="149">
        <v>0.37</v>
      </c>
      <c r="G14" s="119"/>
      <c r="H14" s="230">
        <v>20</v>
      </c>
      <c r="I14" s="235">
        <v>0.51</v>
      </c>
      <c r="J14" s="235">
        <v>0.12</v>
      </c>
      <c r="K14" s="235">
        <v>4.66</v>
      </c>
      <c r="L14" s="230">
        <v>485</v>
      </c>
      <c r="M14" s="235">
        <v>1.74</v>
      </c>
      <c r="N14" s="237">
        <v>9.7000000000000003E-2</v>
      </c>
      <c r="O14" s="235">
        <v>0.63</v>
      </c>
      <c r="P14" s="237">
        <v>1.7000000000000001E-2</v>
      </c>
      <c r="Q14" s="237">
        <v>2.3E-2</v>
      </c>
      <c r="R14" s="237">
        <v>0</v>
      </c>
      <c r="S14" s="232">
        <v>7</v>
      </c>
      <c r="T14" s="237">
        <v>0.36599999999999999</v>
      </c>
      <c r="U14" s="230">
        <v>27</v>
      </c>
      <c r="V14" s="237">
        <v>0.09</v>
      </c>
      <c r="W14" s="235">
        <v>0.45</v>
      </c>
      <c r="X14" s="230">
        <v>8</v>
      </c>
      <c r="Y14" s="230">
        <v>17</v>
      </c>
      <c r="Z14" s="235">
        <v>0.35</v>
      </c>
      <c r="AA14" s="235">
        <v>0.25</v>
      </c>
      <c r="AB14" s="230">
        <v>30</v>
      </c>
      <c r="AC14" s="230">
        <v>137</v>
      </c>
      <c r="AD14" s="235">
        <v>1.57</v>
      </c>
      <c r="AE14" s="16">
        <v>169340</v>
      </c>
    </row>
    <row r="15" spans="1:31" x14ac:dyDescent="0.25">
      <c r="A15" s="111" t="s">
        <v>552</v>
      </c>
      <c r="B15" s="114">
        <v>1.29</v>
      </c>
      <c r="C15" s="115" t="s">
        <v>750</v>
      </c>
      <c r="D15" s="116" t="s">
        <v>720</v>
      </c>
      <c r="E15" s="241">
        <v>100</v>
      </c>
      <c r="F15" s="149">
        <v>0.37</v>
      </c>
      <c r="G15" s="119"/>
      <c r="H15" s="230">
        <v>61</v>
      </c>
      <c r="I15" s="235">
        <v>1.95</v>
      </c>
      <c r="J15" s="235">
        <v>0.77</v>
      </c>
      <c r="K15" s="235">
        <v>13.9</v>
      </c>
      <c r="L15" s="230">
        <v>2</v>
      </c>
      <c r="M15" s="235">
        <v>2.6</v>
      </c>
      <c r="N15" s="237">
        <v>3.6999999999999998E-2</v>
      </c>
      <c r="O15" s="235">
        <v>0.03</v>
      </c>
      <c r="P15" s="237">
        <v>1.4999999999999999E-2</v>
      </c>
      <c r="Q15" s="237">
        <v>1.4999999999999999E-2</v>
      </c>
      <c r="R15" s="237">
        <v>0</v>
      </c>
      <c r="S15" s="232">
        <v>38</v>
      </c>
      <c r="T15" s="237">
        <v>0.88400000000000001</v>
      </c>
      <c r="U15" s="230">
        <v>4</v>
      </c>
      <c r="V15" s="237">
        <v>2.8000000000000001E-2</v>
      </c>
      <c r="W15" s="235">
        <v>0.36</v>
      </c>
      <c r="X15" s="230">
        <v>15</v>
      </c>
      <c r="Y15" s="230">
        <v>46</v>
      </c>
      <c r="Z15" s="235">
        <v>0.5</v>
      </c>
      <c r="AA15" s="235">
        <v>0.39</v>
      </c>
      <c r="AB15" s="230">
        <v>195</v>
      </c>
      <c r="AC15" s="230">
        <v>136</v>
      </c>
      <c r="AD15" s="235">
        <v>1.7</v>
      </c>
      <c r="AE15" s="16">
        <v>170409</v>
      </c>
    </row>
    <row r="16" spans="1:31" x14ac:dyDescent="0.25">
      <c r="A16" s="111" t="s">
        <v>553</v>
      </c>
      <c r="B16" s="114">
        <v>3.79</v>
      </c>
      <c r="C16" s="115" t="s">
        <v>743</v>
      </c>
      <c r="D16" s="116" t="s">
        <v>719</v>
      </c>
      <c r="E16" s="241">
        <v>76</v>
      </c>
      <c r="F16" s="149">
        <v>0.34</v>
      </c>
      <c r="G16" s="119"/>
      <c r="H16" s="230">
        <v>25</v>
      </c>
      <c r="I16" s="235">
        <v>1.36</v>
      </c>
      <c r="J16" s="235">
        <v>0.16</v>
      </c>
      <c r="K16" s="235">
        <v>5.71</v>
      </c>
      <c r="L16" s="230">
        <v>20</v>
      </c>
      <c r="M16" s="235">
        <v>9.77</v>
      </c>
      <c r="N16" s="237">
        <v>3.3000000000000002E-2</v>
      </c>
      <c r="O16" s="235">
        <v>0.32</v>
      </c>
      <c r="P16" s="237">
        <v>7.3999999999999996E-2</v>
      </c>
      <c r="Q16" s="237">
        <v>6.9000000000000006E-2</v>
      </c>
      <c r="R16" s="237">
        <v>0</v>
      </c>
      <c r="S16" s="232">
        <v>11.4</v>
      </c>
      <c r="T16" s="237">
        <v>0.376</v>
      </c>
      <c r="U16" s="230">
        <v>32</v>
      </c>
      <c r="V16" s="237">
        <v>3.6999999999999998E-2</v>
      </c>
      <c r="W16" s="235">
        <v>0.64</v>
      </c>
      <c r="X16" s="230">
        <v>17</v>
      </c>
      <c r="Y16" s="230">
        <v>24</v>
      </c>
      <c r="Z16" s="235">
        <v>0.45</v>
      </c>
      <c r="AA16" s="235">
        <v>0.2</v>
      </c>
      <c r="AB16" s="230">
        <v>2</v>
      </c>
      <c r="AC16" s="230">
        <v>141</v>
      </c>
      <c r="AD16" s="235">
        <v>1.97</v>
      </c>
      <c r="AE16" s="16">
        <v>169962</v>
      </c>
    </row>
    <row r="17" spans="1:31" x14ac:dyDescent="0.25">
      <c r="A17" s="111" t="s">
        <v>554</v>
      </c>
      <c r="B17" s="114">
        <v>1.99</v>
      </c>
      <c r="C17" s="115" t="s">
        <v>740</v>
      </c>
      <c r="D17" s="116" t="s">
        <v>721</v>
      </c>
      <c r="E17" s="241">
        <v>89</v>
      </c>
      <c r="F17" s="149">
        <v>0.4</v>
      </c>
      <c r="G17" s="119"/>
      <c r="H17" s="230">
        <v>25</v>
      </c>
      <c r="I17" s="235">
        <v>2.38</v>
      </c>
      <c r="J17" s="235">
        <v>0.41</v>
      </c>
      <c r="K17" s="235">
        <v>4.3600000000000003</v>
      </c>
      <c r="L17" s="230">
        <v>184</v>
      </c>
      <c r="M17" s="235">
        <v>35.1</v>
      </c>
      <c r="N17" s="237">
        <v>0.08</v>
      </c>
      <c r="O17" s="235">
        <v>0.51</v>
      </c>
      <c r="P17" s="237">
        <v>0.05</v>
      </c>
      <c r="Q17" s="237">
        <v>0.1</v>
      </c>
      <c r="R17" s="237">
        <v>0</v>
      </c>
      <c r="S17" s="232">
        <v>15.2</v>
      </c>
      <c r="T17" s="237">
        <v>0.623</v>
      </c>
      <c r="U17" s="230">
        <v>121</v>
      </c>
      <c r="V17" s="237">
        <v>4.1000000000000002E-2</v>
      </c>
      <c r="W17" s="235">
        <v>0.83</v>
      </c>
      <c r="X17" s="230">
        <v>16</v>
      </c>
      <c r="Y17" s="230">
        <v>26</v>
      </c>
      <c r="Z17" s="235">
        <v>0.8</v>
      </c>
      <c r="AA17" s="235">
        <v>0.16</v>
      </c>
      <c r="AB17" s="230">
        <v>13</v>
      </c>
      <c r="AC17" s="230">
        <v>297</v>
      </c>
      <c r="AD17" s="235">
        <v>1.79</v>
      </c>
      <c r="AE17" s="16">
        <v>169239</v>
      </c>
    </row>
    <row r="18" spans="1:31" x14ac:dyDescent="0.25">
      <c r="A18" s="111" t="s">
        <v>599</v>
      </c>
      <c r="B18" s="114">
        <v>1.99</v>
      </c>
      <c r="C18" s="115" t="s">
        <v>600</v>
      </c>
      <c r="D18" s="116" t="s">
        <v>59</v>
      </c>
      <c r="E18" s="241">
        <v>116</v>
      </c>
      <c r="F18" s="149">
        <v>0.36</v>
      </c>
      <c r="G18" s="119"/>
      <c r="H18" s="230">
        <v>30.2</v>
      </c>
      <c r="I18" s="235">
        <v>1.1599999999999999</v>
      </c>
      <c r="J18" s="235">
        <v>0.11600000000000001</v>
      </c>
      <c r="K18" s="235">
        <v>7.54</v>
      </c>
      <c r="L18" s="230">
        <v>494</v>
      </c>
      <c r="M18" s="235">
        <v>10.4</v>
      </c>
      <c r="N18" s="237">
        <v>7.0999999999999994E-2</v>
      </c>
      <c r="O18" s="235">
        <v>1.23</v>
      </c>
      <c r="P18" s="237">
        <v>5.8000000000000003E-2</v>
      </c>
      <c r="Q18" s="237">
        <v>0.128</v>
      </c>
      <c r="R18" s="237">
        <v>0</v>
      </c>
      <c r="S18" s="232">
        <v>18.600000000000001</v>
      </c>
      <c r="T18" s="237">
        <v>0.69599999999999995</v>
      </c>
      <c r="U18" s="230">
        <v>24.4</v>
      </c>
      <c r="V18" s="237">
        <v>0.14699999999999999</v>
      </c>
      <c r="W18" s="235">
        <v>0.92800000000000005</v>
      </c>
      <c r="X18" s="230">
        <v>14</v>
      </c>
      <c r="Y18" s="230">
        <v>51</v>
      </c>
      <c r="Z18" s="235">
        <v>0.34799999999999998</v>
      </c>
      <c r="AA18" s="235">
        <v>0.371</v>
      </c>
      <c r="AB18" s="230">
        <v>1</v>
      </c>
      <c r="AC18" s="230">
        <v>394</v>
      </c>
      <c r="AD18" s="235">
        <v>0.57999999999999996</v>
      </c>
      <c r="AE18" s="16">
        <v>168448</v>
      </c>
    </row>
    <row r="19" spans="1:31" x14ac:dyDescent="0.25">
      <c r="A19" s="111" t="s">
        <v>606</v>
      </c>
      <c r="B19" s="114">
        <v>2.5</v>
      </c>
      <c r="C19" s="115" t="s">
        <v>739</v>
      </c>
      <c r="D19" s="116" t="s">
        <v>720</v>
      </c>
      <c r="E19" s="241">
        <v>147</v>
      </c>
      <c r="F19" s="149">
        <v>0.71</v>
      </c>
      <c r="G19" s="119"/>
      <c r="H19" s="230">
        <v>50</v>
      </c>
      <c r="I19" s="235">
        <v>1.62</v>
      </c>
      <c r="J19" s="235">
        <v>0.41</v>
      </c>
      <c r="K19" s="235">
        <v>11.9</v>
      </c>
      <c r="L19" s="230">
        <v>1144</v>
      </c>
      <c r="M19" s="235">
        <v>6.17</v>
      </c>
      <c r="N19" s="237">
        <v>8.2000000000000003E-2</v>
      </c>
      <c r="O19" s="235">
        <v>1.56</v>
      </c>
      <c r="P19" s="237">
        <v>3.5000000000000003E-2</v>
      </c>
      <c r="Q19" s="237">
        <v>7.9000000000000001E-2</v>
      </c>
      <c r="R19" s="237">
        <v>0</v>
      </c>
      <c r="S19" s="232">
        <v>17.600000000000001</v>
      </c>
      <c r="T19" s="237">
        <v>0.53900000000000003</v>
      </c>
      <c r="U19" s="230">
        <v>38</v>
      </c>
      <c r="V19" s="237">
        <v>0.157</v>
      </c>
      <c r="W19" s="235">
        <v>2.04</v>
      </c>
      <c r="X19" s="230">
        <v>34</v>
      </c>
      <c r="Y19" s="230">
        <v>51</v>
      </c>
      <c r="Z19" s="235">
        <v>0.5</v>
      </c>
      <c r="AA19" s="235">
        <v>0.25</v>
      </c>
      <c r="AB19" s="230">
        <v>354</v>
      </c>
      <c r="AC19" s="230">
        <v>303</v>
      </c>
      <c r="AD19" s="235">
        <v>4.26</v>
      </c>
      <c r="AE19" s="16">
        <v>170527</v>
      </c>
    </row>
    <row r="20" spans="1:31" x14ac:dyDescent="0.25">
      <c r="A20" s="111" t="s">
        <v>598</v>
      </c>
      <c r="B20" s="114">
        <v>4.49</v>
      </c>
      <c r="C20" s="115" t="s">
        <v>749</v>
      </c>
      <c r="D20" s="116" t="s">
        <v>722</v>
      </c>
      <c r="E20" s="241">
        <v>77</v>
      </c>
      <c r="F20" s="149">
        <v>0.45</v>
      </c>
      <c r="G20" s="119"/>
      <c r="H20" s="230">
        <v>80</v>
      </c>
      <c r="I20" s="235">
        <v>0.84</v>
      </c>
      <c r="J20" s="235">
        <v>0.1</v>
      </c>
      <c r="K20" s="235">
        <v>20.309999999999999</v>
      </c>
      <c r="L20" s="230">
        <v>319</v>
      </c>
      <c r="M20" s="235">
        <v>2.69</v>
      </c>
      <c r="N20" s="237">
        <v>0.122</v>
      </c>
      <c r="O20" s="235">
        <v>0</v>
      </c>
      <c r="P20" s="237">
        <v>1.2E-2</v>
      </c>
      <c r="Q20" s="237">
        <v>9.0999999999999998E-2</v>
      </c>
      <c r="R20" s="237">
        <v>0</v>
      </c>
      <c r="S20" s="232">
        <v>26.9</v>
      </c>
      <c r="T20" s="237">
        <v>0.28799999999999998</v>
      </c>
      <c r="U20" s="230">
        <v>28</v>
      </c>
      <c r="V20" s="237">
        <v>5.1999999999999998E-2</v>
      </c>
      <c r="W20" s="235">
        <v>0.82</v>
      </c>
      <c r="X20" s="230">
        <v>12</v>
      </c>
      <c r="Y20" s="230">
        <v>35</v>
      </c>
      <c r="Z20" s="235">
        <v>0.85</v>
      </c>
      <c r="AA20" s="235">
        <v>0.21</v>
      </c>
      <c r="AB20" s="230">
        <v>160</v>
      </c>
      <c r="AC20" s="230">
        <v>106</v>
      </c>
      <c r="AD20" s="235">
        <v>6.38</v>
      </c>
      <c r="AE20" s="16">
        <v>169273</v>
      </c>
    </row>
    <row r="21" spans="1:31" x14ac:dyDescent="0.25">
      <c r="A21" s="111" t="s">
        <v>593</v>
      </c>
      <c r="B21" s="114">
        <v>3.49</v>
      </c>
      <c r="C21" s="115" t="s">
        <v>747</v>
      </c>
      <c r="D21" s="116" t="s">
        <v>723</v>
      </c>
      <c r="E21" s="241">
        <v>87</v>
      </c>
      <c r="F21" s="149">
        <v>1.75</v>
      </c>
      <c r="G21" s="119"/>
      <c r="H21" s="230">
        <v>20</v>
      </c>
      <c r="I21" s="235">
        <v>2.4870000000000001</v>
      </c>
      <c r="J21" s="235">
        <v>0.34</v>
      </c>
      <c r="K21" s="235">
        <v>3.16</v>
      </c>
      <c r="L21" s="230">
        <v>408</v>
      </c>
      <c r="M21" s="235">
        <v>24.43</v>
      </c>
      <c r="N21" s="237">
        <v>0.17</v>
      </c>
      <c r="O21" s="235">
        <v>1.77</v>
      </c>
      <c r="P21" s="237">
        <v>6.8000000000000005E-2</v>
      </c>
      <c r="Q21" s="237">
        <v>0.16400000000000001</v>
      </c>
      <c r="R21" s="237">
        <v>0</v>
      </c>
      <c r="S21" s="232">
        <v>168.7</v>
      </c>
      <c r="T21" s="237">
        <v>0.63</v>
      </c>
      <c r="U21" s="230">
        <v>86</v>
      </c>
      <c r="V21" s="237">
        <v>0.113</v>
      </c>
      <c r="W21" s="235">
        <v>2.36</v>
      </c>
      <c r="X21" s="230">
        <v>69</v>
      </c>
      <c r="Y21" s="230">
        <v>43</v>
      </c>
      <c r="Z21" s="235">
        <v>0.87</v>
      </c>
      <c r="AA21" s="235">
        <v>0.46</v>
      </c>
      <c r="AB21" s="230">
        <v>69</v>
      </c>
      <c r="AC21" s="230">
        <v>485</v>
      </c>
      <c r="AD21" s="235">
        <v>1.91</v>
      </c>
      <c r="AE21" s="16">
        <v>168462</v>
      </c>
    </row>
    <row r="22" spans="1:31" x14ac:dyDescent="0.25">
      <c r="A22" s="111" t="s">
        <v>605</v>
      </c>
      <c r="B22" s="114">
        <v>1.99</v>
      </c>
      <c r="C22" s="115" t="s">
        <v>740</v>
      </c>
      <c r="D22" s="116" t="s">
        <v>59</v>
      </c>
      <c r="E22" s="241">
        <v>86</v>
      </c>
      <c r="F22" s="149">
        <v>0.4</v>
      </c>
      <c r="G22" s="119"/>
      <c r="H22" s="230">
        <v>25</v>
      </c>
      <c r="I22" s="235">
        <v>3.13</v>
      </c>
      <c r="J22" s="235">
        <v>0.49</v>
      </c>
      <c r="K22" s="235">
        <v>3.63</v>
      </c>
      <c r="L22" s="230">
        <v>505</v>
      </c>
      <c r="M22" s="235">
        <v>4.74</v>
      </c>
      <c r="N22" s="237">
        <v>0.14799999999999999</v>
      </c>
      <c r="O22" s="235">
        <v>2.5</v>
      </c>
      <c r="P22" s="237">
        <v>8.1000000000000003E-2</v>
      </c>
      <c r="Q22" s="237">
        <v>0.193</v>
      </c>
      <c r="R22" s="237">
        <v>0</v>
      </c>
      <c r="S22" s="232">
        <v>125</v>
      </c>
      <c r="T22" s="237">
        <v>0.437</v>
      </c>
      <c r="U22" s="230">
        <v>111</v>
      </c>
      <c r="V22" s="237">
        <v>0.124</v>
      </c>
      <c r="W22" s="235">
        <v>1.63</v>
      </c>
      <c r="X22" s="230">
        <v>65</v>
      </c>
      <c r="Y22" s="230">
        <v>42</v>
      </c>
      <c r="Z22" s="235">
        <v>5.17</v>
      </c>
      <c r="AA22" s="235">
        <v>0.48</v>
      </c>
      <c r="AB22" s="230">
        <v>64</v>
      </c>
      <c r="AC22" s="230">
        <v>298</v>
      </c>
      <c r="AD22" s="235">
        <v>2.5</v>
      </c>
      <c r="AE22" s="16">
        <v>169287</v>
      </c>
    </row>
    <row r="23" spans="1:31" x14ac:dyDescent="0.25">
      <c r="A23" s="111" t="s">
        <v>614</v>
      </c>
      <c r="B23" s="114">
        <v>1.29</v>
      </c>
      <c r="C23" s="115" t="s">
        <v>748</v>
      </c>
      <c r="D23" s="116" t="s">
        <v>720</v>
      </c>
      <c r="E23" s="241">
        <v>105</v>
      </c>
      <c r="F23" s="149">
        <v>0.43</v>
      </c>
      <c r="G23" s="119"/>
      <c r="H23" s="230">
        <v>20</v>
      </c>
      <c r="I23" s="235">
        <v>2.2200000000000002</v>
      </c>
      <c r="J23" s="235">
        <v>0.39</v>
      </c>
      <c r="K23" s="235">
        <v>3.07</v>
      </c>
      <c r="L23" s="230">
        <v>425</v>
      </c>
      <c r="M23" s="235">
        <v>14.21</v>
      </c>
      <c r="N23" s="237">
        <v>8.4000000000000005E-2</v>
      </c>
      <c r="O23" s="235">
        <v>1.68</v>
      </c>
      <c r="P23" s="237">
        <v>1.9E-2</v>
      </c>
      <c r="Q23" s="237">
        <v>0.112</v>
      </c>
      <c r="R23" s="237">
        <v>0</v>
      </c>
      <c r="S23" s="232">
        <v>61.1</v>
      </c>
      <c r="T23" s="237">
        <v>0.28499999999999998</v>
      </c>
      <c r="U23" s="230">
        <v>87</v>
      </c>
      <c r="V23" s="237">
        <v>0.122</v>
      </c>
      <c r="W23" s="235">
        <v>1.66</v>
      </c>
      <c r="X23" s="230">
        <v>59</v>
      </c>
      <c r="Y23" s="230">
        <v>34</v>
      </c>
      <c r="Z23" s="235">
        <v>1.26</v>
      </c>
      <c r="AA23" s="235">
        <v>0.44</v>
      </c>
      <c r="AB23" s="230">
        <v>336</v>
      </c>
      <c r="AC23" s="230">
        <v>242</v>
      </c>
      <c r="AD23" s="235">
        <v>1.68</v>
      </c>
      <c r="AE23" s="16">
        <v>169285</v>
      </c>
    </row>
    <row r="24" spans="1:31" x14ac:dyDescent="0.25">
      <c r="A24" s="111" t="s">
        <v>678</v>
      </c>
      <c r="B24" s="114">
        <v>0.6</v>
      </c>
      <c r="C24" s="115" t="s">
        <v>88</v>
      </c>
      <c r="D24" s="116" t="s">
        <v>88</v>
      </c>
      <c r="E24" s="241">
        <v>123</v>
      </c>
      <c r="F24" s="149">
        <v>0.6</v>
      </c>
      <c r="G24" s="119"/>
      <c r="H24" s="230">
        <v>22</v>
      </c>
      <c r="I24" s="235">
        <v>1.08</v>
      </c>
      <c r="J24" s="235">
        <v>0.25</v>
      </c>
      <c r="K24" s="235">
        <v>4.78</v>
      </c>
      <c r="L24" s="230">
        <v>52</v>
      </c>
      <c r="M24" s="235">
        <v>16.899999999999999</v>
      </c>
      <c r="N24" s="237">
        <v>9.8000000000000004E-2</v>
      </c>
      <c r="O24" s="235">
        <v>0.66</v>
      </c>
      <c r="P24" s="237">
        <v>4.5999999999999999E-2</v>
      </c>
      <c r="Q24" s="237">
        <v>2.3E-2</v>
      </c>
      <c r="R24" s="237">
        <v>0</v>
      </c>
      <c r="S24" s="232">
        <v>18.399999999999999</v>
      </c>
      <c r="T24" s="237">
        <v>0.73099999999999998</v>
      </c>
      <c r="U24" s="230">
        <v>12</v>
      </c>
      <c r="V24" s="237">
        <v>7.2999999999999995E-2</v>
      </c>
      <c r="W24" s="235">
        <v>0.33</v>
      </c>
      <c r="X24" s="230">
        <v>14</v>
      </c>
      <c r="Y24" s="230">
        <v>30</v>
      </c>
      <c r="Z24" s="235">
        <v>0</v>
      </c>
      <c r="AA24" s="235">
        <v>0.21</v>
      </c>
      <c r="AB24" s="230">
        <v>6</v>
      </c>
      <c r="AC24" s="230">
        <v>292</v>
      </c>
      <c r="AD24" s="235">
        <v>1.48</v>
      </c>
      <c r="AE24" s="16">
        <v>170457</v>
      </c>
    </row>
    <row r="25" spans="1:31" x14ac:dyDescent="0.25">
      <c r="A25" s="111" t="s">
        <v>555</v>
      </c>
      <c r="B25" s="114">
        <v>2.19</v>
      </c>
      <c r="C25" s="115" t="s">
        <v>738</v>
      </c>
      <c r="D25" s="116" t="s">
        <v>122</v>
      </c>
      <c r="E25" s="241">
        <v>83</v>
      </c>
      <c r="F25" s="149">
        <v>0.17</v>
      </c>
      <c r="G25" s="119"/>
      <c r="H25" s="230">
        <v>20</v>
      </c>
      <c r="I25" s="235">
        <v>1</v>
      </c>
      <c r="J25" s="235">
        <v>0.25</v>
      </c>
      <c r="K25" s="235">
        <v>4.43</v>
      </c>
      <c r="L25" s="230">
        <v>18</v>
      </c>
      <c r="M25" s="235">
        <v>5.83</v>
      </c>
      <c r="N25" s="237">
        <v>8.2000000000000003E-2</v>
      </c>
      <c r="O25" s="235">
        <v>0.73</v>
      </c>
      <c r="P25" s="237">
        <v>0.02</v>
      </c>
      <c r="Q25" s="237">
        <v>5.3999999999999999E-2</v>
      </c>
      <c r="R25" s="237">
        <v>0</v>
      </c>
      <c r="S25" s="232">
        <v>7.5</v>
      </c>
      <c r="T25" s="237">
        <v>0.82599999999999996</v>
      </c>
      <c r="U25" s="230">
        <v>12</v>
      </c>
      <c r="V25" s="237">
        <v>9.6000000000000002E-2</v>
      </c>
      <c r="W25" s="235">
        <v>0.8</v>
      </c>
      <c r="X25" s="230">
        <v>13</v>
      </c>
      <c r="Y25" s="230">
        <v>22.5</v>
      </c>
      <c r="Z25" s="235">
        <v>0.5</v>
      </c>
      <c r="AA25" s="235">
        <v>0.18</v>
      </c>
      <c r="AB25" s="230">
        <v>395</v>
      </c>
      <c r="AC25" s="230">
        <v>248</v>
      </c>
      <c r="AD25" s="235">
        <v>1.25</v>
      </c>
      <c r="AE25" s="16">
        <v>170054</v>
      </c>
    </row>
    <row r="26" spans="1:31" x14ac:dyDescent="0.25">
      <c r="A26" s="101" t="s">
        <v>478</v>
      </c>
      <c r="B26" s="110"/>
      <c r="C26" s="111"/>
      <c r="D26" s="16"/>
      <c r="E26" s="242"/>
      <c r="F26" s="16"/>
      <c r="G26" s="16"/>
      <c r="H26" s="104"/>
      <c r="I26" s="113"/>
      <c r="J26" s="113"/>
      <c r="K26" s="113"/>
      <c r="L26" s="104"/>
      <c r="M26" s="113"/>
      <c r="N26" s="238"/>
      <c r="O26" s="113"/>
      <c r="P26" s="238"/>
      <c r="Q26" s="238"/>
      <c r="R26" s="16"/>
      <c r="S26" s="233"/>
      <c r="T26" s="238"/>
      <c r="U26" s="104"/>
      <c r="V26" s="238"/>
      <c r="W26" s="113"/>
      <c r="X26" s="104"/>
      <c r="Y26" s="104"/>
      <c r="Z26" s="113"/>
      <c r="AA26" s="113"/>
      <c r="AB26" s="104"/>
      <c r="AC26" s="104"/>
      <c r="AD26" s="113"/>
      <c r="AE26" s="16"/>
    </row>
    <row r="27" spans="1:31" x14ac:dyDescent="0.25">
      <c r="A27" s="111" t="s">
        <v>617</v>
      </c>
      <c r="B27" s="114">
        <v>2.99</v>
      </c>
      <c r="C27" s="115" t="s">
        <v>746</v>
      </c>
      <c r="D27" s="116" t="s">
        <v>48</v>
      </c>
      <c r="E27" s="241">
        <v>45</v>
      </c>
      <c r="F27" s="149">
        <v>0.19</v>
      </c>
      <c r="G27" s="119"/>
      <c r="H27" s="230">
        <v>120</v>
      </c>
      <c r="I27" s="235">
        <v>6.04</v>
      </c>
      <c r="J27" s="235">
        <v>1.9</v>
      </c>
      <c r="K27" s="235">
        <v>19.600000000000001</v>
      </c>
      <c r="L27" s="230">
        <v>0</v>
      </c>
      <c r="M27" s="235">
        <v>0</v>
      </c>
      <c r="N27" s="237">
        <v>0.11899999999999999</v>
      </c>
      <c r="O27" s="235">
        <v>0.17</v>
      </c>
      <c r="P27" s="237">
        <v>0.126</v>
      </c>
      <c r="Q27" s="237">
        <v>5.8999999999999997E-2</v>
      </c>
      <c r="R27" s="237">
        <v>0</v>
      </c>
      <c r="S27" s="232">
        <v>33.9</v>
      </c>
      <c r="T27" s="237">
        <v>1.8280000000000001</v>
      </c>
      <c r="U27" s="230">
        <v>46</v>
      </c>
      <c r="V27" s="237">
        <v>0.128</v>
      </c>
      <c r="W27" s="235">
        <v>1.1200000000000001</v>
      </c>
      <c r="X27" s="230">
        <v>35</v>
      </c>
      <c r="Y27" s="230">
        <v>103</v>
      </c>
      <c r="Z27" s="235">
        <v>14.86</v>
      </c>
      <c r="AA27" s="235">
        <v>0.77</v>
      </c>
      <c r="AB27" s="230">
        <v>172</v>
      </c>
      <c r="AC27" s="230">
        <v>104</v>
      </c>
      <c r="AD27" s="235">
        <v>3.34</v>
      </c>
      <c r="AE27" s="16">
        <v>168013</v>
      </c>
    </row>
    <row r="28" spans="1:31" x14ac:dyDescent="0.25">
      <c r="A28" s="111" t="s">
        <v>616</v>
      </c>
      <c r="B28" s="114">
        <v>1.49</v>
      </c>
      <c r="C28" s="115" t="s">
        <v>730</v>
      </c>
      <c r="D28" s="116" t="s">
        <v>502</v>
      </c>
      <c r="E28" s="241">
        <v>49</v>
      </c>
      <c r="F28" s="149">
        <v>0.16500000000000001</v>
      </c>
      <c r="G28" s="119"/>
      <c r="H28" s="230">
        <v>130</v>
      </c>
      <c r="I28" s="235">
        <v>4.33</v>
      </c>
      <c r="J28" s="235">
        <v>1.63</v>
      </c>
      <c r="K28" s="235">
        <v>24.14</v>
      </c>
      <c r="L28" s="230">
        <v>0</v>
      </c>
      <c r="M28" s="235">
        <v>0</v>
      </c>
      <c r="N28" s="237">
        <v>4.2999999999999997E-2</v>
      </c>
      <c r="O28" s="235">
        <v>0.11</v>
      </c>
      <c r="P28" s="237">
        <v>0.26</v>
      </c>
      <c r="Q28" s="237">
        <v>0.11899999999999999</v>
      </c>
      <c r="R28" s="237">
        <v>0</v>
      </c>
      <c r="S28" s="232">
        <v>54.2</v>
      </c>
      <c r="T28" s="237">
        <v>2.3359999999999999</v>
      </c>
      <c r="U28" s="230">
        <v>70</v>
      </c>
      <c r="V28" s="237">
        <v>4.9000000000000002E-2</v>
      </c>
      <c r="W28" s="235">
        <v>1.76</v>
      </c>
      <c r="X28" s="230">
        <v>11</v>
      </c>
      <c r="Y28" s="230">
        <v>48</v>
      </c>
      <c r="Z28" s="235">
        <v>10.75</v>
      </c>
      <c r="AA28" s="235">
        <v>0.36</v>
      </c>
      <c r="AB28" s="230">
        <v>239</v>
      </c>
      <c r="AC28" s="230">
        <v>62</v>
      </c>
      <c r="AD28" s="235">
        <v>1.32</v>
      </c>
      <c r="AE28" s="16">
        <v>174924</v>
      </c>
    </row>
    <row r="29" spans="1:31" x14ac:dyDescent="0.25">
      <c r="A29" s="111" t="s">
        <v>687</v>
      </c>
      <c r="B29" s="114">
        <v>4.99</v>
      </c>
      <c r="C29" s="115" t="s">
        <v>681</v>
      </c>
      <c r="D29" s="116" t="s">
        <v>59</v>
      </c>
      <c r="E29" s="241">
        <v>122</v>
      </c>
      <c r="F29" s="149">
        <v>0.33</v>
      </c>
      <c r="G29" s="119"/>
      <c r="H29" s="230">
        <v>440</v>
      </c>
      <c r="I29" s="235">
        <v>8.4499999999999993</v>
      </c>
      <c r="J29" s="235">
        <v>4.71</v>
      </c>
      <c r="K29" s="235">
        <v>93.73</v>
      </c>
      <c r="L29" s="230">
        <v>0</v>
      </c>
      <c r="M29" s="235">
        <v>0</v>
      </c>
      <c r="N29" s="237">
        <v>0.45100000000000001</v>
      </c>
      <c r="O29" s="235">
        <v>0.51</v>
      </c>
      <c r="P29" s="237">
        <v>0.3</v>
      </c>
      <c r="Q29" s="237">
        <v>0.98</v>
      </c>
      <c r="R29" s="237">
        <v>0</v>
      </c>
      <c r="S29" s="232">
        <v>30.4</v>
      </c>
      <c r="T29" s="237">
        <v>2.3149999999999999</v>
      </c>
      <c r="U29" s="230">
        <v>9</v>
      </c>
      <c r="V29" s="237">
        <v>0.28000000000000003</v>
      </c>
      <c r="W29" s="235">
        <v>2.9</v>
      </c>
      <c r="X29" s="230">
        <v>114</v>
      </c>
      <c r="Y29" s="230">
        <v>332</v>
      </c>
      <c r="Z29" s="235">
        <v>18.77</v>
      </c>
      <c r="AA29" s="235">
        <v>2.11</v>
      </c>
      <c r="AB29" s="230">
        <v>6</v>
      </c>
      <c r="AC29" s="230">
        <v>385</v>
      </c>
      <c r="AD29" s="235">
        <v>8.9</v>
      </c>
      <c r="AE29" s="16">
        <v>169748</v>
      </c>
    </row>
    <row r="30" spans="1:31" x14ac:dyDescent="0.25">
      <c r="A30" s="111" t="s">
        <v>694</v>
      </c>
      <c r="B30" s="114">
        <v>2.99</v>
      </c>
      <c r="C30" s="115" t="s">
        <v>730</v>
      </c>
      <c r="D30" s="116" t="s">
        <v>708</v>
      </c>
      <c r="E30" s="241">
        <v>51</v>
      </c>
      <c r="F30" s="149">
        <v>0.37</v>
      </c>
      <c r="G30" s="119"/>
      <c r="H30" s="230">
        <v>120</v>
      </c>
      <c r="I30" s="235">
        <v>2.66</v>
      </c>
      <c r="J30" s="235">
        <v>1.33</v>
      </c>
      <c r="K30" s="235">
        <v>25.31</v>
      </c>
      <c r="L30" s="230">
        <v>0</v>
      </c>
      <c r="M30" s="235">
        <v>0</v>
      </c>
      <c r="N30" s="237">
        <v>0</v>
      </c>
      <c r="O30" s="235">
        <v>0</v>
      </c>
      <c r="P30" s="237">
        <v>0</v>
      </c>
      <c r="Q30" s="237">
        <v>0</v>
      </c>
      <c r="R30" s="237">
        <v>0</v>
      </c>
      <c r="S30" s="232">
        <v>0</v>
      </c>
      <c r="T30" s="237">
        <v>0</v>
      </c>
      <c r="U30" s="230">
        <v>53.14</v>
      </c>
      <c r="V30" s="237">
        <v>0</v>
      </c>
      <c r="W30" s="235">
        <v>1.92</v>
      </c>
      <c r="X30" s="230">
        <v>0</v>
      </c>
      <c r="Y30" s="230">
        <v>0</v>
      </c>
      <c r="Z30" s="235">
        <v>0</v>
      </c>
      <c r="AA30" s="235">
        <v>0</v>
      </c>
      <c r="AB30" s="230">
        <v>67</v>
      </c>
      <c r="AC30" s="230">
        <v>0</v>
      </c>
      <c r="AD30" s="235">
        <v>2.68</v>
      </c>
      <c r="AE30" s="16">
        <v>1893551</v>
      </c>
    </row>
    <row r="31" spans="1:31" x14ac:dyDescent="0.25">
      <c r="A31" s="111" t="s">
        <v>695</v>
      </c>
      <c r="B31" s="114">
        <v>2.4900000000000002</v>
      </c>
      <c r="C31" s="115" t="s">
        <v>745</v>
      </c>
      <c r="D31" s="116" t="s">
        <v>709</v>
      </c>
      <c r="E31" s="241">
        <v>57</v>
      </c>
      <c r="F31" s="149">
        <v>0.42</v>
      </c>
      <c r="G31" s="119"/>
      <c r="H31" s="230">
        <v>220</v>
      </c>
      <c r="I31" s="235">
        <v>8.1300000000000008</v>
      </c>
      <c r="J31" s="235">
        <v>2.54</v>
      </c>
      <c r="K31" s="235">
        <v>40.79</v>
      </c>
      <c r="L31" s="230">
        <v>9.69</v>
      </c>
      <c r="M31" s="235">
        <v>0</v>
      </c>
      <c r="N31" s="237">
        <v>0.124</v>
      </c>
      <c r="O31" s="235">
        <v>0.21099999999999999</v>
      </c>
      <c r="P31" s="237">
        <v>0.64700000000000002</v>
      </c>
      <c r="Q31" s="237">
        <v>0.24399999999999999</v>
      </c>
      <c r="R31" s="237">
        <v>0.16600000000000001</v>
      </c>
      <c r="S31" s="232">
        <v>131.6</v>
      </c>
      <c r="T31" s="237">
        <v>4.8019999999999996</v>
      </c>
      <c r="U31" s="230">
        <v>20</v>
      </c>
      <c r="V31" s="237">
        <v>0.17</v>
      </c>
      <c r="W31" s="235">
        <v>2.2999999999999998</v>
      </c>
      <c r="X31" s="230">
        <v>33.1</v>
      </c>
      <c r="Y31" s="230">
        <v>138</v>
      </c>
      <c r="Z31" s="235">
        <v>45.11</v>
      </c>
      <c r="AA31" s="235">
        <v>1.0900000000000001</v>
      </c>
      <c r="AB31" s="230">
        <v>12</v>
      </c>
      <c r="AC31" s="230">
        <v>140</v>
      </c>
      <c r="AD31" s="235">
        <v>1.89</v>
      </c>
      <c r="AE31" s="16">
        <v>169731</v>
      </c>
    </row>
    <row r="32" spans="1:31" x14ac:dyDescent="0.25">
      <c r="A32" s="111" t="s">
        <v>618</v>
      </c>
      <c r="B32" s="114">
        <v>7.59</v>
      </c>
      <c r="C32" s="115" t="s">
        <v>744</v>
      </c>
      <c r="D32" s="116" t="s">
        <v>724</v>
      </c>
      <c r="E32" s="241">
        <v>40</v>
      </c>
      <c r="F32" s="149">
        <v>0.25</v>
      </c>
      <c r="G32" s="119"/>
      <c r="H32" s="230">
        <v>150</v>
      </c>
      <c r="I32" s="235">
        <v>5.24</v>
      </c>
      <c r="J32" s="235">
        <v>2.59</v>
      </c>
      <c r="K32" s="235">
        <v>26.91</v>
      </c>
      <c r="L32" s="230">
        <v>0</v>
      </c>
      <c r="M32" s="235">
        <v>0</v>
      </c>
      <c r="N32" s="237">
        <v>0.04</v>
      </c>
      <c r="O32" s="235">
        <v>0.17</v>
      </c>
      <c r="P32" s="237">
        <v>0.182</v>
      </c>
      <c r="Q32" s="237">
        <v>6.2E-2</v>
      </c>
      <c r="R32" s="237">
        <v>0</v>
      </c>
      <c r="S32" s="232">
        <v>12.7</v>
      </c>
      <c r="T32" s="237">
        <v>0.44400000000000001</v>
      </c>
      <c r="U32" s="230">
        <v>21</v>
      </c>
      <c r="V32" s="237">
        <v>0.156</v>
      </c>
      <c r="W32" s="235">
        <v>1.69</v>
      </c>
      <c r="X32" s="230">
        <v>55</v>
      </c>
      <c r="Y32" s="230">
        <v>163</v>
      </c>
      <c r="Z32" s="235">
        <v>11.47</v>
      </c>
      <c r="AA32" s="235">
        <v>1.45</v>
      </c>
      <c r="AB32" s="230">
        <v>2</v>
      </c>
      <c r="AC32" s="230">
        <v>144</v>
      </c>
      <c r="AD32" s="235">
        <v>4.01</v>
      </c>
      <c r="AE32" s="16">
        <v>173904</v>
      </c>
    </row>
    <row r="33" spans="1:31" x14ac:dyDescent="0.25">
      <c r="A33" s="111" t="s">
        <v>615</v>
      </c>
      <c r="B33" s="114">
        <v>1.49</v>
      </c>
      <c r="C33" s="115" t="s">
        <v>736</v>
      </c>
      <c r="D33" s="116" t="s">
        <v>710</v>
      </c>
      <c r="E33" s="241">
        <v>54</v>
      </c>
      <c r="F33" s="149">
        <v>0.19</v>
      </c>
      <c r="G33" s="119"/>
      <c r="H33" s="230">
        <v>200</v>
      </c>
      <c r="I33" s="235">
        <v>7.05</v>
      </c>
      <c r="J33" s="235">
        <v>0.81</v>
      </c>
      <c r="K33" s="235">
        <v>40.340000000000003</v>
      </c>
      <c r="L33" s="230">
        <v>0</v>
      </c>
      <c r="M33" s="235">
        <v>0</v>
      </c>
      <c r="N33" s="237">
        <v>7.6999999999999999E-2</v>
      </c>
      <c r="O33" s="235">
        <v>0.06</v>
      </c>
      <c r="P33" s="237">
        <v>0.48099999999999998</v>
      </c>
      <c r="Q33" s="237">
        <v>0.216</v>
      </c>
      <c r="R33" s="237">
        <v>0</v>
      </c>
      <c r="S33" s="232">
        <v>127.8</v>
      </c>
      <c r="T33" s="237">
        <v>3.875</v>
      </c>
      <c r="U33" s="230">
        <v>11</v>
      </c>
      <c r="V33" s="237">
        <v>0.156</v>
      </c>
      <c r="W33" s="235">
        <v>1.78</v>
      </c>
      <c r="X33" s="230">
        <v>29</v>
      </c>
      <c r="Y33" s="230">
        <v>102</v>
      </c>
      <c r="Z33" s="235">
        <v>34.090000000000003</v>
      </c>
      <c r="AA33" s="235">
        <v>0.76</v>
      </c>
      <c r="AB33" s="230">
        <v>3.2</v>
      </c>
      <c r="AC33" s="230">
        <v>120</v>
      </c>
      <c r="AD33" s="235">
        <v>1.73</v>
      </c>
      <c r="AE33" s="16">
        <v>169736</v>
      </c>
    </row>
    <row r="34" spans="1:31" x14ac:dyDescent="0.25">
      <c r="A34" s="111" t="s">
        <v>679</v>
      </c>
      <c r="B34" s="114">
        <v>2.19</v>
      </c>
      <c r="C34" s="115" t="s">
        <v>736</v>
      </c>
      <c r="D34" s="116" t="s">
        <v>57</v>
      </c>
      <c r="E34" s="241">
        <v>50</v>
      </c>
      <c r="F34" s="149">
        <v>0.27</v>
      </c>
      <c r="G34" s="119"/>
      <c r="H34" s="230">
        <v>180</v>
      </c>
      <c r="I34" s="235">
        <v>6.72</v>
      </c>
      <c r="J34" s="235">
        <v>1.33</v>
      </c>
      <c r="K34" s="235">
        <v>36.31</v>
      </c>
      <c r="L34" s="230">
        <v>0</v>
      </c>
      <c r="M34" s="235">
        <v>0</v>
      </c>
      <c r="N34" s="237">
        <v>0.13900000000000001</v>
      </c>
      <c r="O34" s="235">
        <v>0.08</v>
      </c>
      <c r="P34" s="237">
        <v>0.184</v>
      </c>
      <c r="Q34" s="237">
        <v>9.6000000000000002E-2</v>
      </c>
      <c r="R34" s="237">
        <v>0</v>
      </c>
      <c r="S34" s="232">
        <v>29.3</v>
      </c>
      <c r="T34" s="237">
        <v>3.9470000000000001</v>
      </c>
      <c r="U34" s="230">
        <v>13.396551724137931</v>
      </c>
      <c r="V34" s="237">
        <v>0.21199999999999999</v>
      </c>
      <c r="W34" s="235">
        <v>1.66</v>
      </c>
      <c r="X34" s="230">
        <v>52</v>
      </c>
      <c r="Y34" s="230">
        <v>143</v>
      </c>
      <c r="Z34" s="235">
        <v>34.450000000000003</v>
      </c>
      <c r="AA34" s="235">
        <v>1.19</v>
      </c>
      <c r="AB34" s="230">
        <v>5</v>
      </c>
      <c r="AC34" s="230">
        <v>182</v>
      </c>
      <c r="AD34" s="235">
        <v>5.0199999999999996</v>
      </c>
      <c r="AE34" s="16">
        <v>168915</v>
      </c>
    </row>
    <row r="35" spans="1:31" x14ac:dyDescent="0.25">
      <c r="A35" s="111" t="s">
        <v>556</v>
      </c>
      <c r="B35" s="114">
        <v>2.4900000000000002</v>
      </c>
      <c r="C35" s="115" t="s">
        <v>177</v>
      </c>
      <c r="D35" s="116" t="s">
        <v>178</v>
      </c>
      <c r="E35" s="241">
        <v>213</v>
      </c>
      <c r="F35" s="149">
        <v>0.23</v>
      </c>
      <c r="G35" s="119"/>
      <c r="H35" s="230">
        <v>168</v>
      </c>
      <c r="I35" s="235">
        <v>4.5599999999999996</v>
      </c>
      <c r="J35" s="235">
        <v>0.17</v>
      </c>
      <c r="K35" s="235">
        <v>38.6</v>
      </c>
      <c r="L35" s="230">
        <v>0</v>
      </c>
      <c r="M35" s="235">
        <v>12.1</v>
      </c>
      <c r="N35" s="237">
        <v>0.73499999999999999</v>
      </c>
      <c r="O35" s="235">
        <v>0.02</v>
      </c>
      <c r="P35" s="237">
        <v>0.17499999999999999</v>
      </c>
      <c r="Q35" s="237">
        <v>7.0000000000000007E-2</v>
      </c>
      <c r="R35" s="237">
        <v>0</v>
      </c>
      <c r="S35" s="232">
        <v>30</v>
      </c>
      <c r="T35" s="237">
        <v>2.2000000000000002</v>
      </c>
      <c r="U35" s="230">
        <v>28</v>
      </c>
      <c r="V35" s="237">
        <v>0.219</v>
      </c>
      <c r="W35" s="235">
        <v>1.83</v>
      </c>
      <c r="X35" s="230">
        <v>49</v>
      </c>
      <c r="Y35" s="230">
        <v>117</v>
      </c>
      <c r="Z35" s="235">
        <v>0.85199999999999998</v>
      </c>
      <c r="AA35" s="235">
        <v>0.62</v>
      </c>
      <c r="AB35" s="230">
        <v>11</v>
      </c>
      <c r="AC35" s="230">
        <v>888</v>
      </c>
      <c r="AD35" s="235">
        <v>2.77</v>
      </c>
      <c r="AE35" s="16">
        <v>170027</v>
      </c>
    </row>
    <row r="36" spans="1:31" x14ac:dyDescent="0.25">
      <c r="A36" s="111" t="s">
        <v>557</v>
      </c>
      <c r="B36" s="114">
        <v>2.2400000000000002</v>
      </c>
      <c r="C36" s="115" t="s">
        <v>177</v>
      </c>
      <c r="D36" s="116" t="s">
        <v>28</v>
      </c>
      <c r="E36" s="241">
        <v>130</v>
      </c>
      <c r="F36" s="149">
        <v>0.18</v>
      </c>
      <c r="G36" s="119"/>
      <c r="H36" s="230">
        <v>112</v>
      </c>
      <c r="I36" s="235">
        <v>2.04</v>
      </c>
      <c r="J36" s="235">
        <v>7.0000000000000007E-2</v>
      </c>
      <c r="K36" s="235">
        <v>26.1</v>
      </c>
      <c r="L36" s="230">
        <v>922</v>
      </c>
      <c r="M36" s="235">
        <v>3.12</v>
      </c>
      <c r="N36" s="237">
        <v>0.27200000000000002</v>
      </c>
      <c r="O36" s="235">
        <v>0.34</v>
      </c>
      <c r="P36" s="237">
        <v>0.10100000000000001</v>
      </c>
      <c r="Q36" s="237">
        <v>7.9000000000000001E-2</v>
      </c>
      <c r="R36" s="237">
        <v>0</v>
      </c>
      <c r="S36" s="232">
        <v>14.3</v>
      </c>
      <c r="T36" s="237">
        <v>0.72399999999999998</v>
      </c>
      <c r="U36" s="230">
        <v>39</v>
      </c>
      <c r="V36" s="237">
        <v>0.19600000000000001</v>
      </c>
      <c r="W36" s="235">
        <v>0.79</v>
      </c>
      <c r="X36" s="230">
        <v>33</v>
      </c>
      <c r="Y36" s="230">
        <v>61.1</v>
      </c>
      <c r="Z36" s="235">
        <v>0.78</v>
      </c>
      <c r="AA36" s="235">
        <v>0.39</v>
      </c>
      <c r="AB36" s="230">
        <v>72</v>
      </c>
      <c r="AC36" s="230">
        <v>438</v>
      </c>
      <c r="AD36" s="235">
        <v>3.9</v>
      </c>
      <c r="AE36" s="16">
        <v>168482</v>
      </c>
    </row>
    <row r="37" spans="1:31" x14ac:dyDescent="0.25">
      <c r="A37" s="111" t="s">
        <v>680</v>
      </c>
      <c r="B37" s="114">
        <v>1.69</v>
      </c>
      <c r="C37" s="115" t="s">
        <v>730</v>
      </c>
      <c r="D37" s="116" t="s">
        <v>122</v>
      </c>
      <c r="E37" s="241">
        <v>52</v>
      </c>
      <c r="F37" s="149">
        <v>0.19</v>
      </c>
      <c r="G37" s="119"/>
      <c r="H37" s="230">
        <v>190</v>
      </c>
      <c r="I37" s="235">
        <v>3.94</v>
      </c>
      <c r="J37" s="235">
        <v>1.41</v>
      </c>
      <c r="K37" s="235">
        <v>39.99</v>
      </c>
      <c r="L37" s="230">
        <v>0</v>
      </c>
      <c r="M37" s="235">
        <v>0</v>
      </c>
      <c r="N37" s="237">
        <v>0.26700000000000002</v>
      </c>
      <c r="O37" s="235">
        <v>0</v>
      </c>
      <c r="P37" s="237">
        <v>0.217</v>
      </c>
      <c r="Q37" s="237">
        <v>2.3E-2</v>
      </c>
      <c r="R37" s="237">
        <v>0</v>
      </c>
      <c r="S37" s="232">
        <v>10.5</v>
      </c>
      <c r="T37" s="237">
        <v>2.262</v>
      </c>
      <c r="U37" s="230">
        <v>17</v>
      </c>
      <c r="V37" s="237">
        <v>0.14499999999999999</v>
      </c>
      <c r="W37" s="235">
        <v>0.94</v>
      </c>
      <c r="X37" s="230">
        <v>75</v>
      </c>
      <c r="Y37" s="230">
        <v>139</v>
      </c>
      <c r="Z37" s="235">
        <v>0</v>
      </c>
      <c r="AA37" s="235">
        <v>1.06</v>
      </c>
      <c r="AB37" s="230">
        <v>1.9</v>
      </c>
      <c r="AC37" s="230">
        <v>141</v>
      </c>
      <c r="AD37" s="235">
        <v>1.78</v>
      </c>
      <c r="AE37" s="16">
        <v>169706</v>
      </c>
    </row>
    <row r="38" spans="1:31" x14ac:dyDescent="0.25">
      <c r="A38" s="111" t="s">
        <v>619</v>
      </c>
      <c r="B38" s="114">
        <v>2.99</v>
      </c>
      <c r="C38" s="115" t="s">
        <v>743</v>
      </c>
      <c r="D38" s="116" t="s">
        <v>122</v>
      </c>
      <c r="E38" s="241">
        <v>44</v>
      </c>
      <c r="F38" s="149">
        <v>0.15</v>
      </c>
      <c r="G38" s="119"/>
      <c r="H38" s="230">
        <v>160</v>
      </c>
      <c r="I38" s="235">
        <v>3.13</v>
      </c>
      <c r="J38" s="235">
        <v>0.28999999999999998</v>
      </c>
      <c r="K38" s="235">
        <v>35.07</v>
      </c>
      <c r="L38" s="230">
        <v>0</v>
      </c>
      <c r="M38" s="235">
        <v>0</v>
      </c>
      <c r="N38" s="237">
        <v>7.1999999999999995E-2</v>
      </c>
      <c r="O38" s="235">
        <v>0.05</v>
      </c>
      <c r="P38" s="237">
        <v>0.252</v>
      </c>
      <c r="Q38" s="237">
        <v>2.1000000000000001E-2</v>
      </c>
      <c r="R38" s="237">
        <v>0</v>
      </c>
      <c r="S38" s="232">
        <v>101.3</v>
      </c>
      <c r="T38" s="237">
        <v>1.837</v>
      </c>
      <c r="U38" s="230">
        <v>12</v>
      </c>
      <c r="V38" s="237">
        <v>9.6000000000000002E-2</v>
      </c>
      <c r="W38" s="235">
        <v>1.89</v>
      </c>
      <c r="X38" s="230">
        <v>11</v>
      </c>
      <c r="Y38" s="230">
        <v>50</v>
      </c>
      <c r="Z38" s="235">
        <v>6.62</v>
      </c>
      <c r="AA38" s="235">
        <v>0.48</v>
      </c>
      <c r="AB38" s="230">
        <v>2</v>
      </c>
      <c r="AC38" s="230">
        <v>50</v>
      </c>
      <c r="AD38" s="235">
        <v>0.56999999999999995</v>
      </c>
      <c r="AE38" s="16">
        <v>168877</v>
      </c>
    </row>
    <row r="39" spans="1:31" x14ac:dyDescent="0.25">
      <c r="A39" s="101" t="s">
        <v>481</v>
      </c>
      <c r="B39" s="110"/>
      <c r="C39" s="111"/>
      <c r="D39" s="16"/>
      <c r="E39" s="242"/>
      <c r="F39" s="16"/>
      <c r="G39" s="16"/>
      <c r="H39" s="104"/>
      <c r="I39" s="113"/>
      <c r="J39" s="113"/>
      <c r="K39" s="113"/>
      <c r="L39" s="104"/>
      <c r="M39" s="113"/>
      <c r="N39" s="238"/>
      <c r="O39" s="113"/>
      <c r="P39" s="238"/>
      <c r="Q39" s="238"/>
      <c r="R39" s="16"/>
      <c r="S39" s="233"/>
      <c r="T39" s="238"/>
      <c r="U39" s="104"/>
      <c r="V39" s="238"/>
      <c r="W39" s="113"/>
      <c r="X39" s="104"/>
      <c r="Y39" s="104"/>
      <c r="Z39" s="113"/>
      <c r="AA39" s="113"/>
      <c r="AB39" s="104"/>
      <c r="AC39" s="104"/>
      <c r="AD39" s="113"/>
      <c r="AE39" s="16"/>
    </row>
    <row r="40" spans="1:31" x14ac:dyDescent="0.25">
      <c r="A40" s="111" t="s">
        <v>609</v>
      </c>
      <c r="B40" s="114">
        <v>5.29</v>
      </c>
      <c r="C40" s="115" t="s">
        <v>732</v>
      </c>
      <c r="D40" s="116" t="s">
        <v>711</v>
      </c>
      <c r="E40" s="241">
        <v>29</v>
      </c>
      <c r="F40" s="149">
        <v>0.66</v>
      </c>
      <c r="G40" s="119"/>
      <c r="H40" s="230">
        <v>170</v>
      </c>
      <c r="I40" s="235">
        <v>6.22</v>
      </c>
      <c r="J40" s="235">
        <v>14.65</v>
      </c>
      <c r="K40" s="235">
        <v>6.34</v>
      </c>
      <c r="L40" s="230">
        <v>0</v>
      </c>
      <c r="M40" s="235">
        <v>0</v>
      </c>
      <c r="N40" s="237">
        <v>0.04</v>
      </c>
      <c r="O40" s="235">
        <v>7.52</v>
      </c>
      <c r="P40" s="237">
        <v>0.06</v>
      </c>
      <c r="Q40" s="237">
        <v>0.33500000000000002</v>
      </c>
      <c r="R40" s="237">
        <v>0</v>
      </c>
      <c r="S40" s="232">
        <v>12.9</v>
      </c>
      <c r="T40" s="237">
        <v>1.0629999999999999</v>
      </c>
      <c r="U40" s="230">
        <v>79</v>
      </c>
      <c r="V40" s="237">
        <v>0.30199999999999999</v>
      </c>
      <c r="W40" s="235">
        <v>1.0900000000000001</v>
      </c>
      <c r="X40" s="230">
        <v>79</v>
      </c>
      <c r="Y40" s="230">
        <v>141</v>
      </c>
      <c r="Z40" s="235">
        <v>1.2</v>
      </c>
      <c r="AA40" s="235">
        <v>0.92</v>
      </c>
      <c r="AB40" s="230">
        <v>0</v>
      </c>
      <c r="AC40" s="230">
        <v>215</v>
      </c>
      <c r="AD40" s="235">
        <v>3.67</v>
      </c>
      <c r="AE40" s="16">
        <v>170567</v>
      </c>
    </row>
    <row r="41" spans="1:31" x14ac:dyDescent="0.25">
      <c r="A41" s="111" t="s">
        <v>608</v>
      </c>
      <c r="B41" s="114">
        <v>5.49</v>
      </c>
      <c r="C41" s="115" t="s">
        <v>742</v>
      </c>
      <c r="D41" s="116" t="s">
        <v>712</v>
      </c>
      <c r="E41" s="241">
        <v>29</v>
      </c>
      <c r="F41" s="149">
        <v>0.69</v>
      </c>
      <c r="G41" s="119"/>
      <c r="H41" s="230">
        <v>160</v>
      </c>
      <c r="I41" s="235">
        <v>5.26</v>
      </c>
      <c r="J41" s="235">
        <v>12.64</v>
      </c>
      <c r="K41" s="235">
        <v>8.7200000000000006</v>
      </c>
      <c r="L41" s="230">
        <v>0</v>
      </c>
      <c r="M41" s="235">
        <v>0.14000000000000001</v>
      </c>
      <c r="N41" s="237">
        <v>0.12</v>
      </c>
      <c r="O41" s="235">
        <v>0.26</v>
      </c>
      <c r="P41" s="237">
        <v>0.122</v>
      </c>
      <c r="Q41" s="237">
        <v>1.6E-2</v>
      </c>
      <c r="R41" s="237">
        <v>0</v>
      </c>
      <c r="S41" s="232">
        <v>7.2</v>
      </c>
      <c r="T41" s="237">
        <v>0.307</v>
      </c>
      <c r="U41" s="230">
        <v>11</v>
      </c>
      <c r="V41" s="237">
        <v>0.63600000000000001</v>
      </c>
      <c r="W41" s="235">
        <v>1.93</v>
      </c>
      <c r="X41" s="230">
        <v>84</v>
      </c>
      <c r="Y41" s="230">
        <v>171</v>
      </c>
      <c r="Z41" s="235">
        <v>5.75</v>
      </c>
      <c r="AA41" s="235">
        <v>1.67</v>
      </c>
      <c r="AB41" s="230">
        <v>3</v>
      </c>
      <c r="AC41" s="230">
        <v>191</v>
      </c>
      <c r="AD41" s="235">
        <v>0.95</v>
      </c>
      <c r="AE41" s="16">
        <v>170162</v>
      </c>
    </row>
    <row r="42" spans="1:31" x14ac:dyDescent="0.25">
      <c r="A42" s="111" t="s">
        <v>696</v>
      </c>
      <c r="B42" s="114">
        <v>5.99</v>
      </c>
      <c r="C42" s="115" t="s">
        <v>741</v>
      </c>
      <c r="D42" s="116" t="s">
        <v>122</v>
      </c>
      <c r="E42" s="241">
        <v>31</v>
      </c>
      <c r="F42" s="149">
        <v>0.67</v>
      </c>
      <c r="H42" s="230">
        <v>200</v>
      </c>
      <c r="I42" s="235">
        <v>4.66</v>
      </c>
      <c r="J42" s="235">
        <v>19.940000000000001</v>
      </c>
      <c r="K42" s="235">
        <v>4.1900000000000004</v>
      </c>
      <c r="L42" s="230">
        <v>0</v>
      </c>
      <c r="M42" s="235">
        <v>0.4</v>
      </c>
      <c r="N42" s="237">
        <v>0.16400000000000001</v>
      </c>
      <c r="O42" s="235">
        <v>0.21</v>
      </c>
      <c r="P42" s="237">
        <v>0.104</v>
      </c>
      <c r="Q42" s="237">
        <v>4.5999999999999999E-2</v>
      </c>
      <c r="R42" s="237">
        <v>0</v>
      </c>
      <c r="S42" s="232">
        <v>30</v>
      </c>
      <c r="T42" s="237">
        <v>0.34399999999999997</v>
      </c>
      <c r="U42" s="230">
        <v>30</v>
      </c>
      <c r="V42" s="237">
        <v>0.48499999999999999</v>
      </c>
      <c r="W42" s="235">
        <v>0.89</v>
      </c>
      <c r="X42" s="230">
        <v>48</v>
      </c>
      <c r="Y42" s="230">
        <v>106</v>
      </c>
      <c r="Z42" s="235">
        <v>1.5</v>
      </c>
      <c r="AA42" s="235">
        <v>0.94</v>
      </c>
      <c r="AB42" s="230">
        <v>1</v>
      </c>
      <c r="AC42" s="230">
        <v>135</v>
      </c>
      <c r="AD42" s="235">
        <v>2.0499999999999998</v>
      </c>
      <c r="AE42" s="16">
        <v>170187</v>
      </c>
    </row>
    <row r="43" spans="1:31" x14ac:dyDescent="0.25">
      <c r="A43" s="111" t="s">
        <v>698</v>
      </c>
      <c r="B43" s="114">
        <v>2.39</v>
      </c>
      <c r="C43" s="115" t="s">
        <v>740</v>
      </c>
      <c r="D43" s="116" t="s">
        <v>122</v>
      </c>
      <c r="E43" s="241">
        <v>21</v>
      </c>
      <c r="F43" s="149">
        <v>0.2</v>
      </c>
      <c r="H43" s="230">
        <v>70</v>
      </c>
      <c r="I43" s="235">
        <v>4.43</v>
      </c>
      <c r="J43" s="235">
        <v>0.28999999999999998</v>
      </c>
      <c r="K43" s="235">
        <v>12.8</v>
      </c>
      <c r="L43" s="230">
        <v>0</v>
      </c>
      <c r="M43" s="235">
        <v>0</v>
      </c>
      <c r="N43" s="237">
        <v>5.8999999999999997E-2</v>
      </c>
      <c r="O43" s="235">
        <v>0.04</v>
      </c>
      <c r="P43" s="237">
        <v>0.185</v>
      </c>
      <c r="Q43" s="237">
        <v>0.04</v>
      </c>
      <c r="R43" s="237">
        <v>0</v>
      </c>
      <c r="S43" s="232">
        <v>91.1</v>
      </c>
      <c r="T43" s="237">
        <v>0.40100000000000002</v>
      </c>
      <c r="U43" s="230">
        <v>25</v>
      </c>
      <c r="V43" s="237">
        <v>0.17299999999999999</v>
      </c>
      <c r="W43" s="235">
        <v>1.03</v>
      </c>
      <c r="X43" s="230">
        <v>35</v>
      </c>
      <c r="Y43" s="230">
        <v>72</v>
      </c>
      <c r="Z43" s="235">
        <v>0.66</v>
      </c>
      <c r="AA43" s="235">
        <v>0.75</v>
      </c>
      <c r="AB43" s="230">
        <v>1</v>
      </c>
      <c r="AC43" s="230">
        <v>304</v>
      </c>
      <c r="AD43" s="235">
        <v>3.12</v>
      </c>
      <c r="AE43" s="16">
        <v>173734</v>
      </c>
    </row>
    <row r="44" spans="1:31" x14ac:dyDescent="0.25">
      <c r="A44" s="111" t="s">
        <v>699</v>
      </c>
      <c r="B44" s="114">
        <v>2.4900000000000002</v>
      </c>
      <c r="C44" s="115" t="s">
        <v>738</v>
      </c>
      <c r="D44" s="116" t="s">
        <v>720</v>
      </c>
      <c r="E44" s="241">
        <v>143</v>
      </c>
      <c r="F44" s="149">
        <v>0.36</v>
      </c>
      <c r="G44" s="119"/>
      <c r="H44" s="230">
        <v>130</v>
      </c>
      <c r="I44" s="235">
        <v>8.61</v>
      </c>
      <c r="J44" s="235">
        <v>0.41</v>
      </c>
      <c r="K44" s="235">
        <v>23.66</v>
      </c>
      <c r="L44" s="230">
        <v>0</v>
      </c>
      <c r="M44" s="235">
        <v>3.86</v>
      </c>
      <c r="N44" s="237">
        <v>7.9000000000000001E-2</v>
      </c>
      <c r="O44" s="235">
        <v>0</v>
      </c>
      <c r="P44" s="237">
        <v>0.2</v>
      </c>
      <c r="Q44" s="237">
        <v>0.17100000000000001</v>
      </c>
      <c r="R44" s="237">
        <v>0</v>
      </c>
      <c r="S44" s="232">
        <v>87.1</v>
      </c>
      <c r="T44" s="237">
        <v>0.88600000000000001</v>
      </c>
      <c r="U44" s="230">
        <v>50</v>
      </c>
      <c r="V44" s="237">
        <v>0.27400000000000002</v>
      </c>
      <c r="W44" s="235">
        <v>2.71</v>
      </c>
      <c r="X44" s="230">
        <v>50</v>
      </c>
      <c r="Y44" s="230">
        <v>154</v>
      </c>
      <c r="Z44" s="235">
        <v>1.86</v>
      </c>
      <c r="AA44" s="235">
        <v>0.77</v>
      </c>
      <c r="AB44" s="230">
        <v>549</v>
      </c>
      <c r="AC44" s="230">
        <v>440</v>
      </c>
      <c r="AD44" s="235">
        <v>9.86</v>
      </c>
      <c r="AE44" s="16">
        <v>175188</v>
      </c>
    </row>
    <row r="45" spans="1:31" x14ac:dyDescent="0.25">
      <c r="A45" s="111" t="s">
        <v>697</v>
      </c>
      <c r="B45" s="114">
        <v>2.4900000000000002</v>
      </c>
      <c r="C45" s="115" t="s">
        <v>739</v>
      </c>
      <c r="D45" s="116" t="s">
        <v>720</v>
      </c>
      <c r="E45" s="241">
        <v>205</v>
      </c>
      <c r="F45" s="149">
        <v>0.83</v>
      </c>
      <c r="G45" s="119"/>
      <c r="H45" s="230">
        <v>170</v>
      </c>
      <c r="I45" s="235">
        <v>10.81</v>
      </c>
      <c r="J45" s="235">
        <v>1.78</v>
      </c>
      <c r="K45" s="235">
        <v>27.65</v>
      </c>
      <c r="L45" s="230">
        <v>0</v>
      </c>
      <c r="M45" s="235">
        <v>0</v>
      </c>
      <c r="N45" s="237">
        <v>0.219</v>
      </c>
      <c r="O45" s="235">
        <v>0.18</v>
      </c>
      <c r="P45" s="237">
        <v>8.2000000000000003E-2</v>
      </c>
      <c r="Q45" s="237">
        <v>3.1E-2</v>
      </c>
      <c r="R45" s="237">
        <v>0</v>
      </c>
      <c r="S45" s="232">
        <v>0</v>
      </c>
      <c r="T45" s="237">
        <v>0.75800000000000001</v>
      </c>
      <c r="U45" s="230">
        <v>72</v>
      </c>
      <c r="V45" s="237">
        <v>0.35</v>
      </c>
      <c r="W45" s="235">
        <v>3.48</v>
      </c>
      <c r="X45" s="230">
        <v>78</v>
      </c>
      <c r="Y45" s="230">
        <v>233</v>
      </c>
      <c r="Z45" s="235">
        <v>11.47</v>
      </c>
      <c r="AA45" s="235">
        <v>1.52</v>
      </c>
      <c r="AB45" s="230">
        <v>881</v>
      </c>
      <c r="AC45" s="230">
        <v>705</v>
      </c>
      <c r="AD45" s="235">
        <v>9.6300000000000008</v>
      </c>
      <c r="AE45" s="16">
        <v>174296</v>
      </c>
    </row>
    <row r="46" spans="1:31" x14ac:dyDescent="0.25">
      <c r="A46" s="111" t="s">
        <v>700</v>
      </c>
      <c r="B46" s="114">
        <v>2.4900000000000002</v>
      </c>
      <c r="C46" s="115" t="s">
        <v>738</v>
      </c>
      <c r="D46" s="116" t="s">
        <v>720</v>
      </c>
      <c r="E46" s="241">
        <v>87</v>
      </c>
      <c r="F46" s="149">
        <v>0.36</v>
      </c>
      <c r="G46" s="119"/>
      <c r="H46" s="230">
        <v>120</v>
      </c>
      <c r="I46" s="235">
        <v>6.12</v>
      </c>
      <c r="J46" s="235">
        <v>2.15</v>
      </c>
      <c r="K46" s="235">
        <v>19.91</v>
      </c>
      <c r="L46" s="230">
        <v>1</v>
      </c>
      <c r="M46" s="235">
        <v>0.09</v>
      </c>
      <c r="N46" s="237">
        <v>0.10100000000000001</v>
      </c>
      <c r="O46" s="235">
        <v>0.25</v>
      </c>
      <c r="P46" s="237">
        <v>2.1999999999999999E-2</v>
      </c>
      <c r="Q46" s="237">
        <v>1.2999999999999999E-2</v>
      </c>
      <c r="R46" s="237">
        <v>0</v>
      </c>
      <c r="S46" s="232">
        <v>35.700000000000003</v>
      </c>
      <c r="T46" s="237">
        <v>0.109</v>
      </c>
      <c r="U46" s="230">
        <v>37</v>
      </c>
      <c r="V46" s="237">
        <v>0.217</v>
      </c>
      <c r="W46" s="235">
        <v>0.85</v>
      </c>
      <c r="X46" s="230">
        <v>1</v>
      </c>
      <c r="Y46" s="230">
        <v>70</v>
      </c>
      <c r="Z46" s="235">
        <v>2.7</v>
      </c>
      <c r="AA46" s="235">
        <v>0.51</v>
      </c>
      <c r="AB46" s="230">
        <v>184</v>
      </c>
      <c r="AC46" s="230">
        <v>95</v>
      </c>
      <c r="AD46" s="235">
        <v>5.48</v>
      </c>
      <c r="AE46" s="16">
        <v>173801</v>
      </c>
    </row>
    <row r="47" spans="1:31" x14ac:dyDescent="0.25">
      <c r="A47" s="111" t="s">
        <v>558</v>
      </c>
      <c r="B47" s="114">
        <v>6.19</v>
      </c>
      <c r="C47" s="115" t="s">
        <v>737</v>
      </c>
      <c r="D47" s="116" t="s">
        <v>50</v>
      </c>
      <c r="E47" s="241">
        <v>32</v>
      </c>
      <c r="F47" s="149">
        <v>0.18</v>
      </c>
      <c r="G47" s="119"/>
      <c r="H47" s="230">
        <v>190</v>
      </c>
      <c r="I47" s="235">
        <v>7.76</v>
      </c>
      <c r="J47" s="235">
        <v>16.11</v>
      </c>
      <c r="K47" s="235">
        <v>6.96</v>
      </c>
      <c r="L47" s="230">
        <v>0</v>
      </c>
      <c r="M47" s="235">
        <v>0</v>
      </c>
      <c r="N47" s="237">
        <v>0.13500000000000001</v>
      </c>
      <c r="O47" s="235">
        <v>2.0299999999999998</v>
      </c>
      <c r="P47" s="237">
        <v>3.4000000000000002E-2</v>
      </c>
      <c r="Q47" s="237">
        <v>3.5999999999999997E-2</v>
      </c>
      <c r="R47" s="237">
        <v>0</v>
      </c>
      <c r="S47" s="232">
        <v>29.7</v>
      </c>
      <c r="T47" s="237">
        <v>4.4180000000000001</v>
      </c>
      <c r="U47" s="230">
        <v>15</v>
      </c>
      <c r="V47" s="237">
        <v>0.186</v>
      </c>
      <c r="W47" s="235">
        <v>0.61</v>
      </c>
      <c r="X47" s="230">
        <v>52</v>
      </c>
      <c r="Y47" s="230">
        <v>103</v>
      </c>
      <c r="Z47" s="235">
        <v>2.65</v>
      </c>
      <c r="AA47" s="235">
        <v>0.9</v>
      </c>
      <c r="AB47" s="230">
        <v>157</v>
      </c>
      <c r="AC47" s="230">
        <v>240</v>
      </c>
      <c r="AD47" s="235">
        <v>2.58</v>
      </c>
      <c r="AE47" s="16">
        <v>174265</v>
      </c>
    </row>
    <row r="48" spans="1:31" x14ac:dyDescent="0.25">
      <c r="A48" s="111" t="s">
        <v>610</v>
      </c>
      <c r="B48" s="114">
        <v>6.19</v>
      </c>
      <c r="C48" s="115" t="s">
        <v>737</v>
      </c>
      <c r="D48" s="116" t="s">
        <v>50</v>
      </c>
      <c r="E48" s="241">
        <v>32</v>
      </c>
      <c r="F48" s="149">
        <v>0.18</v>
      </c>
      <c r="G48" s="119"/>
      <c r="H48" s="230">
        <v>190</v>
      </c>
      <c r="I48" s="235">
        <v>8.11</v>
      </c>
      <c r="J48" s="235">
        <v>16.28</v>
      </c>
      <c r="K48" s="235">
        <v>6.32</v>
      </c>
      <c r="L48" s="230">
        <v>0</v>
      </c>
      <c r="M48" s="235">
        <v>0</v>
      </c>
      <c r="N48" s="237">
        <v>0.17499999999999999</v>
      </c>
      <c r="O48" s="235">
        <v>2.9</v>
      </c>
      <c r="P48" s="237">
        <v>2.4E-2</v>
      </c>
      <c r="Q48" s="237">
        <v>3.4000000000000002E-2</v>
      </c>
      <c r="R48" s="237">
        <v>0</v>
      </c>
      <c r="S48" s="232">
        <v>23.9</v>
      </c>
      <c r="T48" s="237">
        <v>4.3310000000000004</v>
      </c>
      <c r="U48" s="230">
        <v>14</v>
      </c>
      <c r="V48" s="237">
        <v>0.153</v>
      </c>
      <c r="W48" s="235">
        <v>0.6</v>
      </c>
      <c r="X48" s="230">
        <v>50</v>
      </c>
      <c r="Y48" s="230">
        <v>116</v>
      </c>
      <c r="Z48" s="235">
        <v>1.81</v>
      </c>
      <c r="AA48" s="235">
        <v>0.94</v>
      </c>
      <c r="AB48" s="230">
        <v>148</v>
      </c>
      <c r="AC48" s="230">
        <v>210</v>
      </c>
      <c r="AD48" s="235">
        <v>1.94</v>
      </c>
      <c r="AE48" s="16">
        <v>174266</v>
      </c>
    </row>
    <row r="49" spans="1:31" x14ac:dyDescent="0.25">
      <c r="A49" s="111" t="s">
        <v>620</v>
      </c>
      <c r="B49" s="114">
        <v>1.89</v>
      </c>
      <c r="C49" s="115" t="s">
        <v>736</v>
      </c>
      <c r="D49" s="116" t="s">
        <v>107</v>
      </c>
      <c r="E49" s="241">
        <v>14</v>
      </c>
      <c r="F49" s="149">
        <v>0.06</v>
      </c>
      <c r="G49" s="119"/>
      <c r="H49" s="230">
        <v>100</v>
      </c>
      <c r="I49" s="235">
        <v>0.02</v>
      </c>
      <c r="J49" s="235">
        <v>11.26</v>
      </c>
      <c r="K49" s="235">
        <v>0.1</v>
      </c>
      <c r="L49" s="230">
        <v>114</v>
      </c>
      <c r="M49" s="235">
        <v>0.03</v>
      </c>
      <c r="N49" s="237">
        <v>1E-3</v>
      </c>
      <c r="O49" s="235">
        <v>1.26</v>
      </c>
      <c r="P49" s="237">
        <v>1E-3</v>
      </c>
      <c r="Q49" s="237">
        <v>5.0000000000000001E-3</v>
      </c>
      <c r="R49" s="237">
        <v>1.4E-2</v>
      </c>
      <c r="S49" s="232">
        <v>0.1</v>
      </c>
      <c r="T49" s="237">
        <v>3.0000000000000001E-3</v>
      </c>
      <c r="U49" s="230">
        <v>0</v>
      </c>
      <c r="V49" s="237">
        <v>0</v>
      </c>
      <c r="W49" s="235">
        <v>0.01</v>
      </c>
      <c r="X49" s="230">
        <v>0</v>
      </c>
      <c r="Y49" s="230">
        <v>1</v>
      </c>
      <c r="Z49" s="235">
        <v>0</v>
      </c>
      <c r="AA49" s="235">
        <v>0</v>
      </c>
      <c r="AB49" s="230">
        <v>132</v>
      </c>
      <c r="AC49" s="230">
        <v>3</v>
      </c>
      <c r="AD49" s="235">
        <v>0</v>
      </c>
      <c r="AE49" s="16">
        <v>172346</v>
      </c>
    </row>
    <row r="50" spans="1:31" x14ac:dyDescent="0.25">
      <c r="A50" s="111" t="s">
        <v>612</v>
      </c>
      <c r="B50" s="114">
        <v>5.19</v>
      </c>
      <c r="C50" s="115" t="s">
        <v>735</v>
      </c>
      <c r="D50" s="116" t="s">
        <v>107</v>
      </c>
      <c r="E50" s="241">
        <v>14</v>
      </c>
      <c r="F50" s="149">
        <v>0.05</v>
      </c>
      <c r="G50" s="119"/>
      <c r="H50" s="230">
        <v>120</v>
      </c>
      <c r="I50" s="235">
        <v>0</v>
      </c>
      <c r="J50" s="235">
        <v>13.57</v>
      </c>
      <c r="K50" s="235">
        <v>0</v>
      </c>
      <c r="L50" s="230">
        <v>0</v>
      </c>
      <c r="M50" s="235">
        <v>0</v>
      </c>
      <c r="N50" s="237">
        <v>0</v>
      </c>
      <c r="O50" s="235">
        <v>1.1100000000000001</v>
      </c>
      <c r="P50" s="237">
        <v>0</v>
      </c>
      <c r="Q50" s="237">
        <v>0</v>
      </c>
      <c r="R50" s="237">
        <v>0</v>
      </c>
      <c r="S50" s="232">
        <v>0</v>
      </c>
      <c r="T50" s="237">
        <v>0</v>
      </c>
      <c r="U50" s="230">
        <v>0</v>
      </c>
      <c r="V50" s="237">
        <v>0</v>
      </c>
      <c r="W50" s="235">
        <v>0</v>
      </c>
      <c r="X50" s="230">
        <v>0</v>
      </c>
      <c r="Y50" s="230">
        <v>0</v>
      </c>
      <c r="Z50" s="235">
        <v>0</v>
      </c>
      <c r="AA50" s="235">
        <v>0</v>
      </c>
      <c r="AB50" s="230">
        <v>0</v>
      </c>
      <c r="AC50" s="230">
        <v>0</v>
      </c>
      <c r="AD50" s="235">
        <v>0</v>
      </c>
      <c r="AE50" s="16">
        <v>172370</v>
      </c>
    </row>
    <row r="51" spans="1:31" x14ac:dyDescent="0.25">
      <c r="A51" s="101" t="s">
        <v>597</v>
      </c>
      <c r="B51" s="110"/>
      <c r="C51" s="111"/>
      <c r="D51" s="16"/>
      <c r="E51" s="242"/>
      <c r="F51" s="16"/>
      <c r="G51" s="16"/>
      <c r="H51" s="104"/>
      <c r="I51" s="113"/>
      <c r="J51" s="113"/>
      <c r="K51" s="113"/>
      <c r="L51" s="104"/>
      <c r="M51" s="113"/>
      <c r="N51" s="238"/>
      <c r="O51" s="113"/>
      <c r="P51" s="238"/>
      <c r="Q51" s="238"/>
      <c r="R51" s="16"/>
      <c r="S51" s="233"/>
      <c r="T51" s="238"/>
      <c r="U51" s="104"/>
      <c r="V51" s="238"/>
      <c r="W51" s="113"/>
      <c r="X51" s="104"/>
      <c r="Y51" s="104"/>
      <c r="Z51" s="113"/>
      <c r="AA51" s="113"/>
      <c r="AB51" s="104"/>
      <c r="AC51" s="104"/>
      <c r="AD51" s="113"/>
      <c r="AE51" s="16"/>
    </row>
    <row r="52" spans="1:31" x14ac:dyDescent="0.25">
      <c r="A52" s="111" t="s">
        <v>682</v>
      </c>
      <c r="B52" s="114">
        <v>2.4900000000000002</v>
      </c>
      <c r="C52" s="115" t="s">
        <v>734</v>
      </c>
      <c r="D52" s="116" t="s">
        <v>122</v>
      </c>
      <c r="E52" s="241">
        <v>27</v>
      </c>
      <c r="F52" s="149">
        <v>0.31</v>
      </c>
      <c r="G52" s="119"/>
      <c r="H52" s="230">
        <v>110</v>
      </c>
      <c r="I52" s="235">
        <v>6.8</v>
      </c>
      <c r="J52" s="235">
        <v>9.0500000000000007</v>
      </c>
      <c r="K52" s="235">
        <v>0.35</v>
      </c>
      <c r="L52" s="230">
        <v>72</v>
      </c>
      <c r="M52" s="235">
        <v>0</v>
      </c>
      <c r="N52" s="237">
        <v>0.02</v>
      </c>
      <c r="O52" s="235">
        <v>0.08</v>
      </c>
      <c r="P52" s="237">
        <v>7.0000000000000001E-3</v>
      </c>
      <c r="Q52" s="237">
        <v>0.10199999999999999</v>
      </c>
      <c r="R52" s="237">
        <v>0.22700000000000001</v>
      </c>
      <c r="S52" s="232">
        <v>4.9000000000000004</v>
      </c>
      <c r="T52" s="237">
        <v>2.1999999999999999E-2</v>
      </c>
      <c r="U52" s="230">
        <v>197</v>
      </c>
      <c r="V52" s="237">
        <v>8.0000000000000002E-3</v>
      </c>
      <c r="W52" s="235">
        <v>0.19</v>
      </c>
      <c r="X52" s="230">
        <v>8</v>
      </c>
      <c r="Y52" s="230">
        <v>140</v>
      </c>
      <c r="Z52" s="235">
        <v>3.79</v>
      </c>
      <c r="AA52" s="235">
        <v>0.85</v>
      </c>
      <c r="AB52" s="230">
        <v>170</v>
      </c>
      <c r="AC52" s="230">
        <v>27</v>
      </c>
      <c r="AD52" s="235">
        <v>0</v>
      </c>
      <c r="AE52" s="16">
        <v>173414</v>
      </c>
    </row>
    <row r="53" spans="1:31" x14ac:dyDescent="0.25">
      <c r="A53" s="111" t="s">
        <v>701</v>
      </c>
      <c r="B53" s="114">
        <v>3.59</v>
      </c>
      <c r="C53" s="115" t="s">
        <v>733</v>
      </c>
      <c r="D53" s="116" t="s">
        <v>720</v>
      </c>
      <c r="E53" s="241">
        <v>112</v>
      </c>
      <c r="F53" s="149">
        <v>0.6</v>
      </c>
      <c r="G53" s="119"/>
      <c r="H53" s="230">
        <v>110</v>
      </c>
      <c r="I53" s="235">
        <v>12.48</v>
      </c>
      <c r="J53" s="235">
        <v>4.83</v>
      </c>
      <c r="K53" s="235">
        <v>3.79</v>
      </c>
      <c r="L53" s="230">
        <v>42</v>
      </c>
      <c r="M53" s="235">
        <v>0</v>
      </c>
      <c r="N53" s="237">
        <v>5.1999999999999998E-2</v>
      </c>
      <c r="O53" s="235">
        <v>0.09</v>
      </c>
      <c r="P53" s="237">
        <v>0.03</v>
      </c>
      <c r="Q53" s="237">
        <v>0.183</v>
      </c>
      <c r="R53" s="237">
        <v>0.48299999999999998</v>
      </c>
      <c r="S53" s="232">
        <v>13.5</v>
      </c>
      <c r="T53" s="237">
        <v>0.111</v>
      </c>
      <c r="U53" s="230">
        <v>93</v>
      </c>
      <c r="V53" s="237">
        <v>3.3000000000000002E-2</v>
      </c>
      <c r="W53" s="235">
        <v>0.08</v>
      </c>
      <c r="X53" s="230">
        <v>9</v>
      </c>
      <c r="Y53" s="230">
        <v>178</v>
      </c>
      <c r="Z53" s="235">
        <v>10.89</v>
      </c>
      <c r="AA53" s="235">
        <v>0.45</v>
      </c>
      <c r="AB53" s="230">
        <v>409</v>
      </c>
      <c r="AC53" s="230">
        <v>117</v>
      </c>
      <c r="AD53" s="235">
        <v>0</v>
      </c>
      <c r="AE53" s="16">
        <v>172179</v>
      </c>
    </row>
    <row r="54" spans="1:31" x14ac:dyDescent="0.25">
      <c r="A54" s="111" t="s">
        <v>683</v>
      </c>
      <c r="B54" s="114">
        <v>5.99</v>
      </c>
      <c r="C54" s="115" t="s">
        <v>732</v>
      </c>
      <c r="D54" s="116" t="s">
        <v>607</v>
      </c>
      <c r="E54" s="241">
        <v>26</v>
      </c>
      <c r="F54" s="149">
        <v>0.75</v>
      </c>
      <c r="G54" s="119"/>
      <c r="H54" s="230">
        <v>100</v>
      </c>
      <c r="I54" s="235">
        <v>9.1199999999999992</v>
      </c>
      <c r="J54" s="235">
        <v>6.59</v>
      </c>
      <c r="K54" s="235">
        <v>0.82</v>
      </c>
      <c r="L54" s="230">
        <v>53</v>
      </c>
      <c r="M54" s="235">
        <v>0</v>
      </c>
      <c r="N54" s="237">
        <v>2.3E-2</v>
      </c>
      <c r="O54" s="235">
        <v>0.06</v>
      </c>
      <c r="P54" s="237">
        <v>0.01</v>
      </c>
      <c r="Q54" s="237">
        <v>8.5000000000000006E-2</v>
      </c>
      <c r="R54" s="237">
        <v>0.30599999999999999</v>
      </c>
      <c r="S54" s="232">
        <v>1.8</v>
      </c>
      <c r="T54" s="237">
        <v>6.9000000000000006E-2</v>
      </c>
      <c r="U54" s="230">
        <v>302</v>
      </c>
      <c r="V54" s="237">
        <v>8.0000000000000002E-3</v>
      </c>
      <c r="W54" s="235">
        <v>0.21</v>
      </c>
      <c r="X54" s="230">
        <v>11</v>
      </c>
      <c r="Y54" s="230">
        <v>177</v>
      </c>
      <c r="Z54" s="235">
        <v>5.74</v>
      </c>
      <c r="AA54" s="235">
        <v>0.7</v>
      </c>
      <c r="AB54" s="230">
        <v>409</v>
      </c>
      <c r="AC54" s="230">
        <v>23</v>
      </c>
      <c r="AD54" s="235">
        <v>0</v>
      </c>
      <c r="AE54" s="16">
        <v>170848</v>
      </c>
    </row>
    <row r="55" spans="1:31" x14ac:dyDescent="0.25">
      <c r="A55" s="111" t="s">
        <v>754</v>
      </c>
      <c r="B55" s="114">
        <v>4.3899999999999997</v>
      </c>
      <c r="C55" s="115" t="s">
        <v>730</v>
      </c>
      <c r="D55" s="116" t="s">
        <v>48</v>
      </c>
      <c r="E55" s="241">
        <v>15</v>
      </c>
      <c r="F55" s="149">
        <v>0.18</v>
      </c>
      <c r="G55" s="119"/>
      <c r="H55" s="230">
        <v>50</v>
      </c>
      <c r="I55" s="235">
        <v>2.56</v>
      </c>
      <c r="J55" s="235">
        <v>3.88</v>
      </c>
      <c r="K55" s="235">
        <v>1.3</v>
      </c>
      <c r="L55" s="230">
        <v>36</v>
      </c>
      <c r="M55" s="235">
        <v>0</v>
      </c>
      <c r="N55" s="237">
        <v>1.4999999999999999E-2</v>
      </c>
      <c r="O55" s="235">
        <v>0.1</v>
      </c>
      <c r="P55" s="237">
        <v>5.0000000000000001E-3</v>
      </c>
      <c r="Q55" s="237">
        <v>5.5E-2</v>
      </c>
      <c r="R55" s="237">
        <v>0.20200000000000001</v>
      </c>
      <c r="S55" s="232">
        <v>1.1000000000000001</v>
      </c>
      <c r="T55" s="237">
        <v>2.3E-2</v>
      </c>
      <c r="U55" s="230">
        <v>103</v>
      </c>
      <c r="V55" s="237">
        <v>5.0000000000000001E-3</v>
      </c>
      <c r="W55" s="235">
        <v>0.04</v>
      </c>
      <c r="X55" s="230">
        <v>4</v>
      </c>
      <c r="Y55" s="230">
        <v>66</v>
      </c>
      <c r="Z55" s="235">
        <v>2.97</v>
      </c>
      <c r="AA55" s="235">
        <v>0.35000000000000003</v>
      </c>
      <c r="AB55" s="230">
        <v>218</v>
      </c>
      <c r="AC55" s="230">
        <v>39</v>
      </c>
      <c r="AD55" s="235">
        <v>0</v>
      </c>
      <c r="AE55" s="16">
        <v>171291</v>
      </c>
    </row>
    <row r="56" spans="1:31" x14ac:dyDescent="0.25">
      <c r="A56" s="111" t="s">
        <v>561</v>
      </c>
      <c r="B56" s="114">
        <v>8.51</v>
      </c>
      <c r="C56" s="115" t="s">
        <v>717</v>
      </c>
      <c r="D56" s="116" t="s">
        <v>25</v>
      </c>
      <c r="E56" s="241">
        <v>112</v>
      </c>
      <c r="F56" s="149">
        <v>0.7</v>
      </c>
      <c r="G56" s="119"/>
      <c r="H56" s="230">
        <v>180</v>
      </c>
      <c r="I56" s="235">
        <v>21.54</v>
      </c>
      <c r="J56" s="235">
        <v>9.6999999999999993</v>
      </c>
      <c r="K56" s="235">
        <v>0</v>
      </c>
      <c r="L56" s="230">
        <v>32</v>
      </c>
      <c r="M56" s="235">
        <v>3.02</v>
      </c>
      <c r="N56" s="237">
        <v>0.33500000000000002</v>
      </c>
      <c r="O56" s="235">
        <v>0.34</v>
      </c>
      <c r="P56" s="237">
        <v>8.3000000000000004E-2</v>
      </c>
      <c r="Q56" s="237">
        <v>0.19900000000000001</v>
      </c>
      <c r="R56" s="237">
        <v>0.39100000000000001</v>
      </c>
      <c r="S56" s="232">
        <v>10.1</v>
      </c>
      <c r="T56" s="237">
        <v>6.0919999999999996</v>
      </c>
      <c r="U56" s="230">
        <v>12</v>
      </c>
      <c r="V56" s="237">
        <v>6.6000000000000003E-2</v>
      </c>
      <c r="W56" s="235">
        <v>1.1499999999999999</v>
      </c>
      <c r="X56" s="230">
        <v>23</v>
      </c>
      <c r="Y56" s="230">
        <v>172</v>
      </c>
      <c r="Z56" s="235">
        <v>14.76</v>
      </c>
      <c r="AA56" s="235">
        <v>2.2400000000000002</v>
      </c>
      <c r="AB56" s="230">
        <v>93</v>
      </c>
      <c r="AC56" s="230">
        <v>230</v>
      </c>
      <c r="AD56" s="235">
        <v>0</v>
      </c>
      <c r="AE56" s="16">
        <v>172373</v>
      </c>
    </row>
    <row r="57" spans="1:31" x14ac:dyDescent="0.25">
      <c r="A57" s="111" t="s">
        <v>559</v>
      </c>
      <c r="B57" s="114">
        <v>4.49</v>
      </c>
      <c r="C57" s="115" t="s">
        <v>170</v>
      </c>
      <c r="D57" s="116" t="s">
        <v>46</v>
      </c>
      <c r="E57" s="241">
        <v>49</v>
      </c>
      <c r="F57" s="149">
        <v>0.37</v>
      </c>
      <c r="G57" s="119"/>
      <c r="H57" s="230">
        <v>70</v>
      </c>
      <c r="I57" s="235">
        <v>6.15</v>
      </c>
      <c r="J57" s="235">
        <v>4.87</v>
      </c>
      <c r="K57" s="235">
        <v>0.38</v>
      </c>
      <c r="L57" s="230">
        <v>69</v>
      </c>
      <c r="M57" s="235">
        <v>0</v>
      </c>
      <c r="N57" s="237">
        <v>6.9999999999999993E-2</v>
      </c>
      <c r="O57" s="235">
        <v>0.47</v>
      </c>
      <c r="P57" s="237">
        <v>3.4000000000000002E-2</v>
      </c>
      <c r="Q57" s="237">
        <v>0.23400000000000001</v>
      </c>
      <c r="R57" s="237">
        <v>0.63100000000000001</v>
      </c>
      <c r="S57" s="232">
        <v>23</v>
      </c>
      <c r="T57" s="237">
        <v>3.4000000000000002E-2</v>
      </c>
      <c r="U57" s="230">
        <v>26</v>
      </c>
      <c r="V57" s="237">
        <v>0.05</v>
      </c>
      <c r="W57" s="235">
        <v>0.9</v>
      </c>
      <c r="X57" s="230">
        <v>6</v>
      </c>
      <c r="Y57" s="230">
        <v>93</v>
      </c>
      <c r="Z57" s="235">
        <v>15.52</v>
      </c>
      <c r="AA57" s="235">
        <v>0.54</v>
      </c>
      <c r="AB57" s="230">
        <v>69</v>
      </c>
      <c r="AC57" s="230">
        <v>66</v>
      </c>
      <c r="AD57" s="235">
        <v>0</v>
      </c>
      <c r="AE57" s="16">
        <v>171287</v>
      </c>
    </row>
    <row r="58" spans="1:31" x14ac:dyDescent="0.25">
      <c r="A58" s="111" t="s">
        <v>560</v>
      </c>
      <c r="B58" s="114">
        <v>7.19</v>
      </c>
      <c r="C58" s="115" t="s">
        <v>161</v>
      </c>
      <c r="D58" s="116" t="s">
        <v>25</v>
      </c>
      <c r="E58" s="241">
        <v>110</v>
      </c>
      <c r="F58" s="149">
        <v>1.45</v>
      </c>
      <c r="G58" s="119"/>
      <c r="H58" s="230">
        <v>280</v>
      </c>
      <c r="I58" s="235">
        <v>18.93</v>
      </c>
      <c r="J58" s="235">
        <v>22.05</v>
      </c>
      <c r="K58" s="235">
        <v>0</v>
      </c>
      <c r="L58" s="230">
        <v>0</v>
      </c>
      <c r="M58" s="235">
        <v>0</v>
      </c>
      <c r="N58" s="237">
        <v>0.35599999999999998</v>
      </c>
      <c r="O58" s="235">
        <v>0.45</v>
      </c>
      <c r="P58" s="237">
        <v>4.7E-2</v>
      </c>
      <c r="Q58" s="237">
        <v>0.16300000000000001</v>
      </c>
      <c r="R58" s="237">
        <v>2.359</v>
      </c>
      <c r="S58" s="232">
        <v>7.7</v>
      </c>
      <c r="T58" s="237">
        <v>4.66</v>
      </c>
      <c r="U58" s="230">
        <v>20</v>
      </c>
      <c r="V58" s="237">
        <v>6.7000000000000004E-2</v>
      </c>
      <c r="W58" s="235">
        <v>2.14</v>
      </c>
      <c r="X58" s="230">
        <v>19</v>
      </c>
      <c r="Y58" s="230">
        <v>174</v>
      </c>
      <c r="Z58" s="235">
        <v>16.54</v>
      </c>
      <c r="AA58" s="235">
        <v>4.6100000000000003</v>
      </c>
      <c r="AB58" s="230">
        <v>74</v>
      </c>
      <c r="AC58" s="230">
        <v>298</v>
      </c>
      <c r="AD58" s="235">
        <v>0</v>
      </c>
      <c r="AE58" s="16">
        <v>174036</v>
      </c>
    </row>
    <row r="59" spans="1:31" x14ac:dyDescent="0.25">
      <c r="A59" s="111" t="s">
        <v>621</v>
      </c>
      <c r="B59" s="114">
        <v>3.49</v>
      </c>
      <c r="C59" s="115" t="s">
        <v>727</v>
      </c>
      <c r="D59" s="116" t="s">
        <v>725</v>
      </c>
      <c r="E59" s="241">
        <v>175</v>
      </c>
      <c r="F59" s="149">
        <v>0.7</v>
      </c>
      <c r="G59" s="119"/>
      <c r="H59" s="230">
        <v>110</v>
      </c>
      <c r="I59" s="235">
        <v>9.17</v>
      </c>
      <c r="J59" s="235">
        <v>2.71</v>
      </c>
      <c r="K59" s="235">
        <v>12.29</v>
      </c>
      <c r="L59" s="230">
        <v>24</v>
      </c>
      <c r="M59" s="235">
        <v>1.4</v>
      </c>
      <c r="N59" s="237">
        <v>8.5999999999999993E-2</v>
      </c>
      <c r="O59" s="235">
        <v>0.05</v>
      </c>
      <c r="P59" s="237">
        <v>7.6999999999999999E-2</v>
      </c>
      <c r="Q59" s="237">
        <v>0.374</v>
      </c>
      <c r="R59" s="237">
        <v>0.97799999999999998</v>
      </c>
      <c r="S59" s="232">
        <v>19.2</v>
      </c>
      <c r="T59" s="237">
        <v>0.19900000000000001</v>
      </c>
      <c r="U59" s="230">
        <v>320</v>
      </c>
      <c r="V59" s="237">
        <v>2.3E-2</v>
      </c>
      <c r="W59" s="235">
        <v>0.14000000000000001</v>
      </c>
      <c r="X59" s="230">
        <v>30</v>
      </c>
      <c r="Y59" s="230">
        <v>251</v>
      </c>
      <c r="Z59" s="235">
        <v>5.76</v>
      </c>
      <c r="AA59" s="235">
        <v>1.55</v>
      </c>
      <c r="AB59" s="230">
        <v>122</v>
      </c>
      <c r="AC59" s="230">
        <v>409</v>
      </c>
      <c r="AD59" s="235">
        <v>0</v>
      </c>
      <c r="AE59" s="16">
        <v>170886</v>
      </c>
    </row>
    <row r="60" spans="1:31" x14ac:dyDescent="0.25">
      <c r="A60" s="101" t="s">
        <v>482</v>
      </c>
      <c r="B60" s="110"/>
      <c r="C60" s="111"/>
      <c r="D60" s="16"/>
      <c r="E60" s="242"/>
      <c r="F60" s="16"/>
      <c r="G60" s="16"/>
      <c r="H60" s="104"/>
      <c r="I60" s="113"/>
      <c r="J60" s="113"/>
      <c r="K60" s="113"/>
      <c r="L60" s="104"/>
      <c r="M60" s="113"/>
      <c r="N60" s="238"/>
      <c r="O60" s="113"/>
      <c r="P60" s="238"/>
      <c r="Q60" s="238"/>
      <c r="R60" s="16"/>
      <c r="S60" s="233"/>
      <c r="T60" s="238"/>
      <c r="U60" s="104"/>
      <c r="V60" s="238"/>
      <c r="W60" s="113"/>
      <c r="X60" s="104"/>
      <c r="Y60" s="104"/>
      <c r="Z60" s="113"/>
      <c r="AA60" s="113"/>
      <c r="AB60" s="104"/>
      <c r="AC60" s="104"/>
      <c r="AD60" s="113"/>
      <c r="AE60" s="16"/>
    </row>
    <row r="61" spans="1:31" x14ac:dyDescent="0.25">
      <c r="A61" s="111" t="s">
        <v>562</v>
      </c>
      <c r="B61" s="114">
        <v>4.79</v>
      </c>
      <c r="C61" s="115" t="s">
        <v>173</v>
      </c>
      <c r="D61" s="116" t="s">
        <v>59</v>
      </c>
      <c r="E61" s="241">
        <v>265</v>
      </c>
      <c r="F61" s="149">
        <v>0.3</v>
      </c>
      <c r="G61" s="119"/>
      <c r="H61" s="230">
        <v>90</v>
      </c>
      <c r="I61" s="235">
        <v>8.92</v>
      </c>
      <c r="J61" s="235">
        <v>0.21</v>
      </c>
      <c r="K61" s="235">
        <v>13.13</v>
      </c>
      <c r="L61" s="230">
        <v>161</v>
      </c>
      <c r="M61" s="235">
        <v>0</v>
      </c>
      <c r="N61" s="237">
        <v>9.8000000000000004E-2</v>
      </c>
      <c r="O61" s="235">
        <v>0.03</v>
      </c>
      <c r="P61" s="237">
        <v>0.11899999999999999</v>
      </c>
      <c r="Q61" s="237">
        <v>0.48199999999999998</v>
      </c>
      <c r="R61" s="237">
        <v>1.3240000000000001</v>
      </c>
      <c r="S61" s="232">
        <v>13.2</v>
      </c>
      <c r="T61" s="237">
        <v>0.249</v>
      </c>
      <c r="U61" s="230">
        <v>323</v>
      </c>
      <c r="V61" s="237">
        <v>3.4000000000000002E-2</v>
      </c>
      <c r="W61" s="235">
        <v>0.08</v>
      </c>
      <c r="X61" s="230">
        <v>29</v>
      </c>
      <c r="Y61" s="230">
        <v>267</v>
      </c>
      <c r="Z61" s="235">
        <v>8.2100000000000009</v>
      </c>
      <c r="AA61" s="235">
        <v>1.1100000000000001</v>
      </c>
      <c r="AB61" s="230">
        <v>111</v>
      </c>
      <c r="AC61" s="230">
        <v>413</v>
      </c>
      <c r="AD61" s="235">
        <v>0</v>
      </c>
      <c r="AE61" s="16">
        <v>171269</v>
      </c>
    </row>
    <row r="62" spans="1:31" x14ac:dyDescent="0.25">
      <c r="A62" s="111" t="s">
        <v>702</v>
      </c>
      <c r="B62" s="114">
        <v>4.09</v>
      </c>
      <c r="C62" s="115" t="s">
        <v>595</v>
      </c>
      <c r="D62" s="116" t="s">
        <v>59</v>
      </c>
      <c r="E62" s="241">
        <v>262</v>
      </c>
      <c r="F62" s="149">
        <v>0.51</v>
      </c>
      <c r="G62" s="119"/>
      <c r="H62" s="230">
        <v>110</v>
      </c>
      <c r="I62" s="235">
        <v>8.83</v>
      </c>
      <c r="J62" s="235">
        <v>2.54</v>
      </c>
      <c r="K62" s="235">
        <v>13.07</v>
      </c>
      <c r="L62" s="230">
        <v>152</v>
      </c>
      <c r="M62" s="235">
        <v>0</v>
      </c>
      <c r="N62" s="237">
        <v>9.7000000000000003E-2</v>
      </c>
      <c r="O62" s="235">
        <v>0.03</v>
      </c>
      <c r="P62" s="237">
        <v>5.1999999999999998E-2</v>
      </c>
      <c r="Q62" s="237">
        <v>0.48499999999999999</v>
      </c>
      <c r="R62" s="237">
        <v>1.2310000000000001</v>
      </c>
      <c r="S62" s="232">
        <v>13.1</v>
      </c>
      <c r="T62" s="237">
        <v>0.24399999999999999</v>
      </c>
      <c r="U62" s="230">
        <v>327</v>
      </c>
      <c r="V62" s="237">
        <v>2.5999999999999999E-2</v>
      </c>
      <c r="W62" s="235">
        <v>0.08</v>
      </c>
      <c r="X62" s="230">
        <v>29</v>
      </c>
      <c r="Y62" s="230">
        <v>249</v>
      </c>
      <c r="Z62" s="235">
        <v>8.64</v>
      </c>
      <c r="AA62" s="235">
        <v>1.0999999999999999</v>
      </c>
      <c r="AB62" s="230">
        <v>115</v>
      </c>
      <c r="AC62" s="230">
        <v>393</v>
      </c>
      <c r="AD62" s="235">
        <v>0</v>
      </c>
      <c r="AE62" s="16">
        <v>170872</v>
      </c>
    </row>
    <row r="63" spans="1:31" x14ac:dyDescent="0.25">
      <c r="A63" s="111" t="s">
        <v>704</v>
      </c>
      <c r="B63" s="114">
        <v>2.4900000000000002</v>
      </c>
      <c r="C63" s="115" t="s">
        <v>703</v>
      </c>
      <c r="D63" s="116" t="s">
        <v>59</v>
      </c>
      <c r="E63" s="241">
        <v>260</v>
      </c>
      <c r="F63" s="149">
        <v>0.62</v>
      </c>
      <c r="G63" s="119"/>
      <c r="H63" s="230">
        <v>130</v>
      </c>
      <c r="I63" s="235">
        <v>8.58</v>
      </c>
      <c r="J63" s="235">
        <v>5.15</v>
      </c>
      <c r="K63" s="235">
        <v>12.48</v>
      </c>
      <c r="L63" s="230">
        <v>143</v>
      </c>
      <c r="M63" s="235">
        <v>0.52</v>
      </c>
      <c r="N63" s="237">
        <v>9.9000000000000005E-2</v>
      </c>
      <c r="O63" s="235">
        <v>0.08</v>
      </c>
      <c r="P63" s="237">
        <v>0.10100000000000001</v>
      </c>
      <c r="Q63" s="237">
        <v>0.48099999999999998</v>
      </c>
      <c r="R63" s="237">
        <v>1.3780000000000001</v>
      </c>
      <c r="S63" s="232">
        <v>13</v>
      </c>
      <c r="T63" s="237">
        <v>0.23899999999999999</v>
      </c>
      <c r="U63" s="230">
        <v>312</v>
      </c>
      <c r="V63" s="237">
        <v>1.6E-2</v>
      </c>
      <c r="W63" s="235">
        <v>0.05</v>
      </c>
      <c r="X63" s="230">
        <v>29</v>
      </c>
      <c r="Y63" s="230">
        <v>239</v>
      </c>
      <c r="Z63" s="235">
        <v>6.5</v>
      </c>
      <c r="AA63" s="235">
        <v>1.25</v>
      </c>
      <c r="AB63" s="230">
        <v>122</v>
      </c>
      <c r="AC63" s="230">
        <v>364</v>
      </c>
      <c r="AD63" s="235">
        <v>0</v>
      </c>
      <c r="AE63" s="16">
        <v>171267</v>
      </c>
    </row>
    <row r="64" spans="1:31" x14ac:dyDescent="0.25">
      <c r="A64" s="111" t="s">
        <v>563</v>
      </c>
      <c r="B64" s="114">
        <v>4.79</v>
      </c>
      <c r="C64" s="115" t="s">
        <v>173</v>
      </c>
      <c r="D64" s="116" t="s">
        <v>59</v>
      </c>
      <c r="E64" s="241">
        <v>246</v>
      </c>
      <c r="F64" s="149">
        <v>0.3</v>
      </c>
      <c r="G64" s="119"/>
      <c r="H64" s="230">
        <v>150</v>
      </c>
      <c r="I64" s="235">
        <v>7.75</v>
      </c>
      <c r="J64" s="235">
        <v>7.99</v>
      </c>
      <c r="K64" s="235">
        <v>11.8</v>
      </c>
      <c r="L64" s="230">
        <v>113</v>
      </c>
      <c r="M64" s="235">
        <v>0</v>
      </c>
      <c r="N64" s="237">
        <v>8.8999999999999996E-2</v>
      </c>
      <c r="O64" s="235">
        <v>0.17</v>
      </c>
      <c r="P64" s="237">
        <v>0.113</v>
      </c>
      <c r="Q64" s="237">
        <v>0.41599999999999998</v>
      </c>
      <c r="R64" s="237">
        <v>1.107</v>
      </c>
      <c r="S64" s="232">
        <v>12.3</v>
      </c>
      <c r="T64" s="237">
        <v>0.219</v>
      </c>
      <c r="U64" s="230">
        <v>278</v>
      </c>
      <c r="V64" s="237">
        <v>6.0999999999999999E-2</v>
      </c>
      <c r="W64" s="235">
        <v>7.0000000000000007E-2</v>
      </c>
      <c r="X64" s="230">
        <v>25</v>
      </c>
      <c r="Y64" s="230">
        <v>207</v>
      </c>
      <c r="Z64" s="235">
        <v>9.1</v>
      </c>
      <c r="AA64" s="235">
        <v>0.91</v>
      </c>
      <c r="AB64" s="230">
        <v>106</v>
      </c>
      <c r="AC64" s="230">
        <v>325</v>
      </c>
      <c r="AD64" s="235">
        <v>0</v>
      </c>
      <c r="AE64" s="16">
        <v>171265</v>
      </c>
    </row>
    <row r="65" spans="1:39" x14ac:dyDescent="0.25">
      <c r="A65" s="111" t="s">
        <v>596</v>
      </c>
      <c r="B65" s="114">
        <v>2.89</v>
      </c>
      <c r="C65" s="115" t="s">
        <v>595</v>
      </c>
      <c r="D65" s="116" t="s">
        <v>59</v>
      </c>
      <c r="E65" s="241">
        <v>200</v>
      </c>
      <c r="F65" s="149">
        <v>0.36</v>
      </c>
      <c r="G65" s="119"/>
      <c r="H65" s="230">
        <v>30</v>
      </c>
      <c r="I65" s="235">
        <v>0.8</v>
      </c>
      <c r="J65" s="235">
        <v>1.92</v>
      </c>
      <c r="K65" s="235">
        <v>2.62</v>
      </c>
      <c r="L65" s="230">
        <v>0</v>
      </c>
      <c r="M65" s="235">
        <v>0</v>
      </c>
      <c r="N65" s="237">
        <v>0</v>
      </c>
      <c r="O65" s="235">
        <v>12.66</v>
      </c>
      <c r="P65" s="237">
        <v>0</v>
      </c>
      <c r="Q65" s="237">
        <v>0.02</v>
      </c>
      <c r="R65" s="237">
        <v>0</v>
      </c>
      <c r="S65" s="232">
        <v>2</v>
      </c>
      <c r="T65" s="237">
        <v>0.14000000000000001</v>
      </c>
      <c r="U65" s="230">
        <v>368</v>
      </c>
      <c r="V65" s="237">
        <v>0.04</v>
      </c>
      <c r="W65" s="235">
        <v>0.56000000000000005</v>
      </c>
      <c r="X65" s="230">
        <v>12</v>
      </c>
      <c r="Y65" s="230">
        <v>18</v>
      </c>
      <c r="Z65" s="235">
        <v>0.2</v>
      </c>
      <c r="AA65" s="235">
        <v>0.12</v>
      </c>
      <c r="AB65" s="230">
        <v>144</v>
      </c>
      <c r="AC65" s="230">
        <v>134</v>
      </c>
      <c r="AD65" s="235">
        <v>0.4</v>
      </c>
      <c r="AE65" s="16">
        <v>174832</v>
      </c>
    </row>
    <row r="66" spans="1:39" x14ac:dyDescent="0.25">
      <c r="A66" s="111" t="s">
        <v>705</v>
      </c>
      <c r="B66" s="114">
        <v>4.59</v>
      </c>
      <c r="C66" s="115" t="s">
        <v>728</v>
      </c>
      <c r="D66" s="116" t="s">
        <v>59</v>
      </c>
      <c r="E66" s="241">
        <v>94</v>
      </c>
      <c r="F66" s="149">
        <v>0.77</v>
      </c>
      <c r="G66" s="119"/>
      <c r="H66" s="230">
        <v>45</v>
      </c>
      <c r="I66" s="235">
        <v>0.75</v>
      </c>
      <c r="J66" s="235">
        <v>2.58</v>
      </c>
      <c r="K66" s="235">
        <v>4.78</v>
      </c>
      <c r="L66" s="230">
        <v>80</v>
      </c>
      <c r="M66" s="235">
        <v>0</v>
      </c>
      <c r="N66" s="237">
        <v>6.0000000000000001E-3</v>
      </c>
      <c r="O66" s="235">
        <v>0</v>
      </c>
      <c r="P66" s="237">
        <v>3.7999999999999999E-2</v>
      </c>
      <c r="Q66" s="237">
        <v>0.26300000000000001</v>
      </c>
      <c r="R66" s="237">
        <v>0.48</v>
      </c>
      <c r="S66" s="232">
        <v>0</v>
      </c>
      <c r="T66" s="237">
        <v>0.09</v>
      </c>
      <c r="U66" s="230">
        <v>139</v>
      </c>
      <c r="V66" s="237">
        <v>2.5000000000000001E-2</v>
      </c>
      <c r="W66" s="235">
        <v>0.24</v>
      </c>
      <c r="X66" s="230">
        <v>6</v>
      </c>
      <c r="Y66" s="230">
        <v>83</v>
      </c>
      <c r="Z66" s="235">
        <v>0</v>
      </c>
      <c r="AA66" s="235">
        <v>0.08</v>
      </c>
      <c r="AB66" s="230">
        <v>39</v>
      </c>
      <c r="AC66" s="230">
        <v>139</v>
      </c>
      <c r="AD66" s="235">
        <v>0</v>
      </c>
      <c r="AE66" s="16">
        <v>2257046</v>
      </c>
    </row>
    <row r="67" spans="1:39" x14ac:dyDescent="0.25">
      <c r="A67" s="111" t="s">
        <v>594</v>
      </c>
      <c r="B67" s="114">
        <v>2.99</v>
      </c>
      <c r="C67" s="115" t="s">
        <v>595</v>
      </c>
      <c r="D67" s="116" t="s">
        <v>59</v>
      </c>
      <c r="E67" s="241">
        <v>220</v>
      </c>
      <c r="F67" s="149">
        <v>0.37</v>
      </c>
      <c r="G67" s="119"/>
      <c r="H67" s="230">
        <v>90</v>
      </c>
      <c r="I67" s="235">
        <v>6.1</v>
      </c>
      <c r="J67" s="235">
        <v>4.3</v>
      </c>
      <c r="K67" s="235">
        <v>6.59</v>
      </c>
      <c r="L67" s="230">
        <v>195</v>
      </c>
      <c r="M67" s="235">
        <v>0</v>
      </c>
      <c r="N67" s="237">
        <v>7.9000000000000001E-2</v>
      </c>
      <c r="O67" s="235">
        <v>0</v>
      </c>
      <c r="P67" s="237">
        <v>9.7000000000000003E-2</v>
      </c>
      <c r="Q67" s="237">
        <v>0.72699999999999998</v>
      </c>
      <c r="R67" s="237">
        <v>2.92</v>
      </c>
      <c r="S67" s="232">
        <v>35.1</v>
      </c>
      <c r="T67" s="237">
        <v>0.29199999999999998</v>
      </c>
      <c r="U67" s="230">
        <v>340</v>
      </c>
      <c r="V67" s="237">
        <v>0.21099999999999999</v>
      </c>
      <c r="W67" s="235">
        <v>0.81</v>
      </c>
      <c r="X67" s="230">
        <v>38</v>
      </c>
      <c r="Y67" s="230">
        <v>101</v>
      </c>
      <c r="Z67" s="235">
        <v>0</v>
      </c>
      <c r="AA67" s="235">
        <v>0.56999999999999995</v>
      </c>
      <c r="AB67" s="230">
        <v>86</v>
      </c>
      <c r="AC67" s="230">
        <v>259</v>
      </c>
      <c r="AD67" s="235">
        <v>0</v>
      </c>
      <c r="AE67" s="16">
        <v>2257044</v>
      </c>
    </row>
    <row r="68" spans="1:39" x14ac:dyDescent="0.25">
      <c r="A68" s="133" t="s">
        <v>611</v>
      </c>
      <c r="B68" s="275">
        <v>3.49</v>
      </c>
      <c r="C68" s="134" t="s">
        <v>729</v>
      </c>
      <c r="D68" s="135" t="s">
        <v>726</v>
      </c>
      <c r="E68" s="243">
        <v>244</v>
      </c>
      <c r="F68" s="150">
        <v>0.5</v>
      </c>
      <c r="G68" s="136"/>
      <c r="H68" s="231">
        <v>110</v>
      </c>
      <c r="I68" s="236">
        <v>1.71</v>
      </c>
      <c r="J68" s="236">
        <v>0.49</v>
      </c>
      <c r="K68" s="236">
        <v>25.42</v>
      </c>
      <c r="L68" s="231">
        <v>24</v>
      </c>
      <c r="M68" s="236">
        <v>122.22</v>
      </c>
      <c r="N68" s="239">
        <v>9.8000000000000004E-2</v>
      </c>
      <c r="O68" s="236">
        <v>0.1</v>
      </c>
      <c r="P68" s="239">
        <v>0.22</v>
      </c>
      <c r="Q68" s="239">
        <v>7.2999999999999995E-2</v>
      </c>
      <c r="R68" s="239">
        <v>0</v>
      </c>
      <c r="S68" s="234">
        <v>73.3</v>
      </c>
      <c r="T68" s="239">
        <v>0.97799999999999998</v>
      </c>
      <c r="U68" s="231">
        <v>27</v>
      </c>
      <c r="V68" s="239">
        <v>0.108</v>
      </c>
      <c r="W68" s="236">
        <v>0.49</v>
      </c>
      <c r="X68" s="231">
        <v>27</v>
      </c>
      <c r="Y68" s="231">
        <v>42</v>
      </c>
      <c r="Z68" s="236">
        <v>0.24</v>
      </c>
      <c r="AA68" s="236">
        <v>0.12</v>
      </c>
      <c r="AB68" s="231">
        <v>2</v>
      </c>
      <c r="AC68" s="231">
        <v>489</v>
      </c>
      <c r="AD68" s="236">
        <v>0.49</v>
      </c>
      <c r="AE68" s="92">
        <v>169098</v>
      </c>
    </row>
    <row r="69" spans="1:39" ht="41.1" customHeight="1" x14ac:dyDescent="0.25">
      <c r="A69" s="283" t="s">
        <v>693</v>
      </c>
      <c r="B69" s="283"/>
      <c r="C69" s="283"/>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16"/>
      <c r="AD69" s="16"/>
      <c r="AE69" s="16"/>
    </row>
    <row r="72" spans="1:39" x14ac:dyDescent="0.25">
      <c r="I72" s="113"/>
      <c r="J72" s="113"/>
      <c r="K72" s="113"/>
      <c r="L72" s="104"/>
      <c r="M72" s="113"/>
      <c r="N72" s="238"/>
      <c r="O72" s="113"/>
      <c r="P72" s="238"/>
      <c r="Q72" s="238"/>
      <c r="R72" s="16"/>
      <c r="S72" s="233"/>
      <c r="T72" s="238"/>
      <c r="U72" s="104"/>
      <c r="V72" s="238"/>
      <c r="W72" s="113"/>
      <c r="X72" s="104"/>
      <c r="Y72" s="104"/>
      <c r="Z72" s="113"/>
      <c r="AA72" s="113"/>
      <c r="AB72" s="104"/>
      <c r="AC72" s="104"/>
      <c r="AD72" s="113"/>
      <c r="AE72" s="238"/>
      <c r="AF72" s="113"/>
      <c r="AG72" s="104"/>
      <c r="AH72" s="104"/>
      <c r="AI72" s="113"/>
      <c r="AJ72" s="113"/>
      <c r="AK72" s="104"/>
      <c r="AL72" s="104"/>
      <c r="AM72" s="113"/>
    </row>
    <row r="74" spans="1:39" x14ac:dyDescent="0.25">
      <c r="I74" s="113"/>
      <c r="J74" s="113"/>
      <c r="K74" s="113"/>
      <c r="L74" s="113"/>
      <c r="M74" s="104"/>
      <c r="N74" s="113"/>
      <c r="O74" s="238"/>
      <c r="P74" s="113"/>
      <c r="Q74" s="238"/>
      <c r="R74" s="238"/>
      <c r="S74" s="16"/>
      <c r="T74" s="233"/>
      <c r="U74" s="238"/>
      <c r="V74" s="104"/>
      <c r="W74" s="238"/>
      <c r="X74" s="113"/>
      <c r="Y74" s="104"/>
      <c r="Z74" s="104"/>
      <c r="AA74" s="113"/>
      <c r="AB74" s="113"/>
      <c r="AC74" s="104"/>
      <c r="AD74" s="104"/>
      <c r="AE74" s="113"/>
    </row>
    <row r="76" spans="1:39" x14ac:dyDescent="0.25">
      <c r="H76" s="113"/>
      <c r="I76" s="113"/>
      <c r="J76" s="113"/>
      <c r="K76" s="104"/>
      <c r="L76" s="113"/>
      <c r="M76" s="238"/>
      <c r="N76" s="113"/>
      <c r="O76" s="238"/>
      <c r="P76" s="238"/>
      <c r="Q76" s="16"/>
      <c r="R76" s="233"/>
      <c r="S76" s="238"/>
      <c r="T76" s="104"/>
      <c r="U76" s="238"/>
      <c r="V76" s="113"/>
      <c r="W76" s="104"/>
      <c r="X76" s="104"/>
      <c r="Y76" s="113"/>
      <c r="Z76" s="113"/>
      <c r="AA76" s="104"/>
      <c r="AB76" s="104"/>
      <c r="AC76" s="113"/>
    </row>
  </sheetData>
  <sheetProtection sheet="1" objects="1" scenarios="1"/>
  <mergeCells count="4">
    <mergeCell ref="A2:A3"/>
    <mergeCell ref="B2:F2"/>
    <mergeCell ref="H2:AB2"/>
    <mergeCell ref="A69:AB6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F99AE-1EA2-0F47-B897-E6C84F05FE85}">
  <sheetPr>
    <tabColor rgb="FF0070C0"/>
  </sheetPr>
  <dimension ref="A1:AC84"/>
  <sheetViews>
    <sheetView zoomScale="90" zoomScaleNormal="90" workbookViewId="0">
      <pane xSplit="5" ySplit="13" topLeftCell="AC14" activePane="bottomRight" state="frozen"/>
      <selection pane="topRight" activeCell="F1" sqref="F1"/>
      <selection pane="bottomLeft" activeCell="A14" sqref="A14"/>
      <selection pane="bottomRight" activeCell="C15" sqref="C15"/>
    </sheetView>
  </sheetViews>
  <sheetFormatPr defaultColWidth="10.875" defaultRowHeight="15.75" x14ac:dyDescent="0.25"/>
  <cols>
    <col min="1" max="1" width="56" style="16" customWidth="1"/>
    <col min="2" max="2" width="10.875" style="97" customWidth="1"/>
    <col min="3" max="3" width="10.875" style="54" customWidth="1"/>
    <col min="4" max="5" width="10.875" style="27" customWidth="1"/>
    <col min="6" max="14" width="8.125" style="16" customWidth="1"/>
    <col min="15" max="15" width="9" style="16" customWidth="1"/>
    <col min="16" max="22" width="8.125" style="16" customWidth="1"/>
    <col min="23" max="23" width="9.625" style="16" customWidth="1"/>
    <col min="24" max="24" width="8.125" style="16" customWidth="1"/>
    <col min="25" max="25" width="6.625" style="16" customWidth="1"/>
    <col min="26" max="26" width="9.375" customWidth="1"/>
    <col min="28" max="16384" width="10.875" style="16"/>
  </cols>
  <sheetData>
    <row r="1" spans="1:29" x14ac:dyDescent="0.25">
      <c r="A1" s="284" t="s">
        <v>759</v>
      </c>
      <c r="B1" s="284"/>
      <c r="C1" s="284"/>
      <c r="D1" s="284"/>
      <c r="E1" s="284"/>
      <c r="F1" s="284"/>
      <c r="G1" s="284"/>
      <c r="H1" s="284"/>
      <c r="I1" s="284"/>
      <c r="J1" s="284"/>
      <c r="K1" s="284"/>
      <c r="L1" s="284"/>
      <c r="M1" s="284"/>
      <c r="N1" s="284"/>
      <c r="O1" s="284"/>
      <c r="P1" s="284"/>
      <c r="Q1" s="284"/>
      <c r="R1" s="284"/>
      <c r="S1" s="284"/>
      <c r="T1" s="284"/>
      <c r="U1" s="284"/>
      <c r="V1" s="284"/>
      <c r="W1" s="284"/>
      <c r="X1" s="284"/>
      <c r="Y1" s="284"/>
    </row>
    <row r="2" spans="1:29" s="8" customFormat="1" ht="51.75" customHeight="1" x14ac:dyDescent="0.25">
      <c r="A2" s="285"/>
      <c r="B2" s="285"/>
      <c r="C2" s="285"/>
      <c r="D2" s="285"/>
      <c r="E2" s="244"/>
      <c r="F2" s="83" t="s">
        <v>2</v>
      </c>
      <c r="G2" s="83" t="s">
        <v>528</v>
      </c>
      <c r="H2" s="83" t="s">
        <v>458</v>
      </c>
      <c r="I2" s="83" t="s">
        <v>496</v>
      </c>
      <c r="J2" s="83" t="s">
        <v>459</v>
      </c>
      <c r="K2" s="83" t="s">
        <v>460</v>
      </c>
      <c r="L2" s="83" t="s">
        <v>461</v>
      </c>
      <c r="M2" s="83" t="s">
        <v>462</v>
      </c>
      <c r="N2" s="83" t="s">
        <v>12</v>
      </c>
      <c r="O2" s="83" t="s">
        <v>495</v>
      </c>
      <c r="P2" s="83" t="s">
        <v>463</v>
      </c>
      <c r="Q2" s="83" t="s">
        <v>456</v>
      </c>
      <c r="R2" s="83" t="s">
        <v>457</v>
      </c>
      <c r="S2" s="83" t="s">
        <v>16</v>
      </c>
      <c r="T2" s="83" t="s">
        <v>497</v>
      </c>
      <c r="U2" s="83" t="s">
        <v>17</v>
      </c>
      <c r="V2" s="83" t="s">
        <v>464</v>
      </c>
      <c r="W2" s="83" t="s">
        <v>498</v>
      </c>
      <c r="X2" s="83" t="s">
        <v>500</v>
      </c>
      <c r="Y2" s="83" t="s">
        <v>21</v>
      </c>
      <c r="Z2" s="83" t="s">
        <v>20</v>
      </c>
      <c r="AA2" s="83" t="s">
        <v>505</v>
      </c>
      <c r="AB2" s="83" t="s">
        <v>506</v>
      </c>
    </row>
    <row r="3" spans="1:29" s="8" customFormat="1" ht="16.5" customHeight="1" x14ac:dyDescent="0.25">
      <c r="A3" s="287" t="s">
        <v>519</v>
      </c>
      <c r="B3" s="287"/>
      <c r="C3" s="287"/>
      <c r="D3" s="287"/>
      <c r="E3" s="287"/>
      <c r="F3" s="84"/>
      <c r="G3" s="84"/>
      <c r="H3" s="84"/>
      <c r="I3" s="84"/>
      <c r="J3" s="84"/>
      <c r="K3" s="84"/>
      <c r="L3" s="84"/>
      <c r="M3" s="84"/>
      <c r="N3" s="84"/>
      <c r="O3" s="84"/>
      <c r="P3" s="84"/>
      <c r="Q3" s="84"/>
      <c r="R3" s="84"/>
      <c r="S3" s="84"/>
      <c r="T3" s="84"/>
      <c r="U3" s="84"/>
      <c r="V3" s="84"/>
      <c r="W3" s="84"/>
      <c r="X3" s="84"/>
      <c r="Y3" s="84"/>
    </row>
    <row r="4" spans="1:29" s="8" customFormat="1" ht="15.75" customHeight="1" x14ac:dyDescent="0.25">
      <c r="A4" s="286" t="s">
        <v>518</v>
      </c>
      <c r="B4" s="286"/>
      <c r="C4" s="286"/>
      <c r="D4" s="286"/>
      <c r="E4" s="286"/>
      <c r="F4" s="107">
        <f>'1.NutrientRequirements'!B4</f>
        <v>2330</v>
      </c>
      <c r="G4" s="108"/>
      <c r="H4" s="108"/>
      <c r="I4" s="108"/>
      <c r="J4" s="108"/>
      <c r="K4" s="108"/>
      <c r="L4" s="108"/>
      <c r="M4" s="108"/>
      <c r="N4" s="108"/>
      <c r="O4" s="108"/>
      <c r="P4" s="108"/>
      <c r="Q4" s="108"/>
      <c r="R4" s="108"/>
      <c r="S4" s="108"/>
      <c r="T4" s="108"/>
      <c r="U4" s="108"/>
      <c r="V4" s="108"/>
      <c r="W4" s="108"/>
      <c r="X4" s="108"/>
      <c r="Y4" s="108"/>
    </row>
    <row r="5" spans="1:29" x14ac:dyDescent="0.25">
      <c r="A5" s="286" t="s">
        <v>517</v>
      </c>
      <c r="B5" s="286"/>
      <c r="C5" s="286"/>
      <c r="D5" s="286"/>
      <c r="E5" s="286"/>
      <c r="F5" s="89"/>
      <c r="G5" s="107">
        <f>'1.NutrientRequirements'!C4</f>
        <v>58</v>
      </c>
      <c r="H5" s="107">
        <f>'1.NutrientRequirements'!D4</f>
        <v>52</v>
      </c>
      <c r="I5" s="107">
        <f>'1.NutrientRequirements'!E4</f>
        <v>262</v>
      </c>
      <c r="J5" s="107">
        <f>'1.NutrientRequirements'!F4</f>
        <v>700</v>
      </c>
      <c r="K5" s="107">
        <f>'1.NutrientRequirements'!G4</f>
        <v>75</v>
      </c>
      <c r="L5" s="107">
        <f>'1.NutrientRequirements'!H4</f>
        <v>1.3</v>
      </c>
      <c r="M5" s="107">
        <f>'1.NutrientRequirements'!I4</f>
        <v>15</v>
      </c>
      <c r="N5" s="107">
        <f>'1.NutrientRequirements'!J4</f>
        <v>1.1000000000000001</v>
      </c>
      <c r="O5" s="107">
        <f>'1.NutrientRequirements'!K4</f>
        <v>1.1000000000000001</v>
      </c>
      <c r="P5" s="107">
        <f>'1.NutrientRequirements'!L4</f>
        <v>2.4</v>
      </c>
      <c r="Q5" s="107">
        <f>'1.NutrientRequirements'!M4</f>
        <v>400</v>
      </c>
      <c r="R5" s="107">
        <f>'1.NutrientRequirements'!N4</f>
        <v>14</v>
      </c>
      <c r="S5" s="107">
        <f>'1.NutrientRequirements'!O4</f>
        <v>1000</v>
      </c>
      <c r="T5" s="107">
        <f>'1.NutrientRequirements'!P4</f>
        <v>0.9</v>
      </c>
      <c r="U5" s="107">
        <f>'1.NutrientRequirements'!Q4</f>
        <v>18</v>
      </c>
      <c r="V5" s="107">
        <f>'1.NutrientRequirements'!R4</f>
        <v>310</v>
      </c>
      <c r="W5" s="107">
        <f>'1.NutrientRequirements'!S4</f>
        <v>700</v>
      </c>
      <c r="X5" s="107">
        <f>'1.NutrientRequirements'!T4</f>
        <v>55</v>
      </c>
      <c r="Y5" s="107">
        <f>'1.NutrientRequirements'!U4</f>
        <v>8</v>
      </c>
      <c r="Z5" s="107"/>
      <c r="AA5" s="85">
        <v>2600</v>
      </c>
      <c r="AB5" s="85">
        <v>33</v>
      </c>
    </row>
    <row r="6" spans="1:29" x14ac:dyDescent="0.25">
      <c r="A6" s="286" t="s">
        <v>516</v>
      </c>
      <c r="B6" s="286"/>
      <c r="C6" s="286"/>
      <c r="D6" s="286"/>
      <c r="E6" s="286"/>
      <c r="F6" s="109"/>
      <c r="G6" s="109">
        <f>'1.NutrientRequirements'!C5</f>
        <v>204</v>
      </c>
      <c r="H6" s="109">
        <f>'1.NutrientRequirements'!D5</f>
        <v>90</v>
      </c>
      <c r="I6" s="109">
        <f>'1.NutrientRequirements'!E5</f>
        <v>378</v>
      </c>
      <c r="J6" s="109">
        <f>'1.NutrientRequirements'!F5</f>
        <v>3000</v>
      </c>
      <c r="K6" s="109">
        <f>'1.NutrientRequirements'!G5</f>
        <v>2000</v>
      </c>
      <c r="L6" s="109">
        <f>'1.NutrientRequirements'!H5</f>
        <v>100</v>
      </c>
      <c r="M6" s="109">
        <f>'1.NutrientRequirements'!I5</f>
        <v>1000</v>
      </c>
      <c r="N6" s="109"/>
      <c r="O6" s="109"/>
      <c r="P6" s="109"/>
      <c r="Q6" s="109">
        <f>'1.NutrientRequirements'!M5</f>
        <v>1000</v>
      </c>
      <c r="R6" s="109">
        <f>'1.NutrientRequirements'!N5</f>
        <v>35</v>
      </c>
      <c r="S6" s="109">
        <f>'1.NutrientRequirements'!O5</f>
        <v>2500</v>
      </c>
      <c r="T6" s="109">
        <f>'1.NutrientRequirements'!P5</f>
        <v>10</v>
      </c>
      <c r="U6" s="109">
        <f>'1.NutrientRequirements'!Q5</f>
        <v>45</v>
      </c>
      <c r="V6" s="109"/>
      <c r="W6" s="109">
        <f>'1.NutrientRequirements'!S5</f>
        <v>4000</v>
      </c>
      <c r="X6" s="109">
        <f>'1.NutrientRequirements'!T5</f>
        <v>400</v>
      </c>
      <c r="Y6" s="109">
        <f>'1.NutrientRequirements'!U5</f>
        <v>40</v>
      </c>
      <c r="Z6" s="109">
        <f>'1.NutrientRequirements'!V5</f>
        <v>2300</v>
      </c>
    </row>
    <row r="7" spans="1:29" s="98" customFormat="1" x14ac:dyDescent="0.25">
      <c r="A7" s="288" t="s">
        <v>513</v>
      </c>
      <c r="B7" s="288"/>
      <c r="C7" s="288"/>
      <c r="D7" s="288"/>
      <c r="E7" s="288"/>
      <c r="F7" s="99"/>
      <c r="G7" s="99"/>
      <c r="H7" s="99"/>
      <c r="I7" s="99"/>
      <c r="O7" s="99"/>
      <c r="P7" s="99"/>
      <c r="Q7" s="99"/>
      <c r="V7" s="99"/>
      <c r="W7" s="99"/>
    </row>
    <row r="8" spans="1:29" s="98" customFormat="1" x14ac:dyDescent="0.25">
      <c r="A8" s="289" t="s">
        <v>514</v>
      </c>
      <c r="B8" s="289"/>
      <c r="C8" s="289"/>
      <c r="D8" s="289"/>
      <c r="E8" s="289"/>
      <c r="F8" s="291">
        <f>F$13/F$4</f>
        <v>0</v>
      </c>
      <c r="G8" s="103">
        <f t="shared" ref="G8:AB8" si="0">G13/G5</f>
        <v>0</v>
      </c>
      <c r="H8" s="103">
        <f t="shared" si="0"/>
        <v>0</v>
      </c>
      <c r="I8" s="103">
        <f t="shared" si="0"/>
        <v>0</v>
      </c>
      <c r="J8" s="103">
        <f t="shared" si="0"/>
        <v>0</v>
      </c>
      <c r="K8" s="103">
        <f t="shared" si="0"/>
        <v>0</v>
      </c>
      <c r="L8" s="103">
        <f t="shared" si="0"/>
        <v>0</v>
      </c>
      <c r="M8" s="103">
        <f t="shared" si="0"/>
        <v>0</v>
      </c>
      <c r="N8" s="103">
        <f t="shared" si="0"/>
        <v>0</v>
      </c>
      <c r="O8" s="103">
        <f t="shared" si="0"/>
        <v>0</v>
      </c>
      <c r="P8" s="103">
        <f t="shared" si="0"/>
        <v>0</v>
      </c>
      <c r="Q8" s="103">
        <f t="shared" si="0"/>
        <v>0</v>
      </c>
      <c r="R8" s="103">
        <f t="shared" si="0"/>
        <v>0</v>
      </c>
      <c r="S8" s="103">
        <f t="shared" si="0"/>
        <v>0</v>
      </c>
      <c r="T8" s="103">
        <f t="shared" si="0"/>
        <v>0</v>
      </c>
      <c r="U8" s="103">
        <f t="shared" si="0"/>
        <v>0</v>
      </c>
      <c r="V8" s="103">
        <f t="shared" si="0"/>
        <v>0</v>
      </c>
      <c r="W8" s="103">
        <f t="shared" si="0"/>
        <v>0</v>
      </c>
      <c r="X8" s="103">
        <f t="shared" si="0"/>
        <v>0</v>
      </c>
      <c r="Y8" s="103">
        <f t="shared" si="0"/>
        <v>0</v>
      </c>
      <c r="Z8" s="103"/>
      <c r="AA8" s="103">
        <f t="shared" si="0"/>
        <v>0</v>
      </c>
      <c r="AB8" s="103">
        <f t="shared" si="0"/>
        <v>0</v>
      </c>
    </row>
    <row r="9" spans="1:29" s="98" customFormat="1" x14ac:dyDescent="0.25">
      <c r="A9" s="290" t="s">
        <v>515</v>
      </c>
      <c r="B9" s="290"/>
      <c r="C9" s="290"/>
      <c r="D9" s="290"/>
      <c r="E9" s="290"/>
      <c r="F9" s="292"/>
      <c r="G9" s="124">
        <f>G13/G6</f>
        <v>0</v>
      </c>
      <c r="H9" s="125">
        <f t="shared" ref="H9:M9" si="1">H13/H6</f>
        <v>0</v>
      </c>
      <c r="I9" s="125">
        <f t="shared" si="1"/>
        <v>0</v>
      </c>
      <c r="J9" s="125">
        <f t="shared" si="1"/>
        <v>0</v>
      </c>
      <c r="K9" s="125">
        <f t="shared" si="1"/>
        <v>0</v>
      </c>
      <c r="L9" s="125">
        <f t="shared" si="1"/>
        <v>0</v>
      </c>
      <c r="M9" s="125">
        <f t="shared" si="1"/>
        <v>0</v>
      </c>
      <c r="N9" s="125"/>
      <c r="O9" s="124"/>
      <c r="P9" s="124"/>
      <c r="Q9" s="124">
        <f>Q13/Q6</f>
        <v>0</v>
      </c>
      <c r="R9" s="125">
        <f>R13/R6</f>
        <v>0</v>
      </c>
      <c r="S9" s="125">
        <f>S13/S6</f>
        <v>0</v>
      </c>
      <c r="T9" s="125">
        <f>T13/T6</f>
        <v>0</v>
      </c>
      <c r="U9" s="125">
        <f>U13/U6</f>
        <v>0</v>
      </c>
      <c r="V9" s="124"/>
      <c r="W9" s="124">
        <f>W13/W6</f>
        <v>0</v>
      </c>
      <c r="X9" s="125">
        <f>X13/X6</f>
        <v>0</v>
      </c>
      <c r="Y9" s="125">
        <f>Y13/Y6</f>
        <v>0</v>
      </c>
      <c r="Z9" s="125">
        <f>Z13/Z6</f>
        <v>0</v>
      </c>
      <c r="AA9" s="124"/>
      <c r="AB9" s="124"/>
    </row>
    <row r="10" spans="1:29" s="98" customFormat="1" ht="79.5" customHeight="1" x14ac:dyDescent="0.25">
      <c r="A10" s="139"/>
      <c r="B10" s="142"/>
      <c r="C10" s="142"/>
      <c r="D10" s="142"/>
      <c r="E10" s="142"/>
      <c r="F10" s="293" t="s">
        <v>520</v>
      </c>
      <c r="G10" s="293"/>
      <c r="H10" s="293"/>
      <c r="I10" s="293"/>
      <c r="J10" s="293"/>
      <c r="K10" s="293"/>
      <c r="L10" s="293"/>
      <c r="M10" s="293"/>
      <c r="N10" s="293"/>
      <c r="O10" s="293"/>
      <c r="P10" s="293"/>
      <c r="Q10" s="293"/>
      <c r="R10" s="293"/>
      <c r="S10" s="293"/>
      <c r="T10" s="293"/>
      <c r="U10" s="293"/>
      <c r="V10" s="293"/>
      <c r="W10" s="293"/>
      <c r="X10" s="293"/>
      <c r="Y10" s="293"/>
      <c r="Z10" s="293"/>
      <c r="AA10" s="293"/>
      <c r="AB10" s="293"/>
    </row>
    <row r="11" spans="1:29" s="98" customFormat="1" ht="18.75" customHeight="1" x14ac:dyDescent="0.25">
      <c r="A11" s="284" t="s">
        <v>760</v>
      </c>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103"/>
    </row>
    <row r="12" spans="1:29" s="105" customFormat="1" ht="59.25" customHeight="1" x14ac:dyDescent="0.25">
      <c r="A12" s="123"/>
      <c r="B12" s="126" t="s">
        <v>472</v>
      </c>
      <c r="C12" s="127" t="s">
        <v>471</v>
      </c>
      <c r="D12" s="83" t="s">
        <v>473</v>
      </c>
      <c r="E12" s="83" t="s">
        <v>160</v>
      </c>
      <c r="F12" s="83" t="s">
        <v>2</v>
      </c>
      <c r="G12" s="83" t="s">
        <v>3</v>
      </c>
      <c r="H12" s="83" t="s">
        <v>458</v>
      </c>
      <c r="I12" s="83" t="s">
        <v>496</v>
      </c>
      <c r="J12" s="83" t="s">
        <v>459</v>
      </c>
      <c r="K12" s="83" t="s">
        <v>460</v>
      </c>
      <c r="L12" s="83" t="s">
        <v>461</v>
      </c>
      <c r="M12" s="83" t="s">
        <v>462</v>
      </c>
      <c r="N12" s="83" t="s">
        <v>12</v>
      </c>
      <c r="O12" s="83" t="s">
        <v>495</v>
      </c>
      <c r="P12" s="83" t="s">
        <v>463</v>
      </c>
      <c r="Q12" s="83" t="s">
        <v>456</v>
      </c>
      <c r="R12" s="83" t="s">
        <v>457</v>
      </c>
      <c r="S12" s="83" t="s">
        <v>16</v>
      </c>
      <c r="T12" s="83" t="s">
        <v>497</v>
      </c>
      <c r="U12" s="83" t="s">
        <v>17</v>
      </c>
      <c r="V12" s="83" t="s">
        <v>464</v>
      </c>
      <c r="W12" s="83" t="s">
        <v>498</v>
      </c>
      <c r="X12" s="83" t="s">
        <v>500</v>
      </c>
      <c r="Y12" s="83" t="s">
        <v>21</v>
      </c>
      <c r="Z12" s="83" t="s">
        <v>20</v>
      </c>
      <c r="AA12" s="83" t="s">
        <v>505</v>
      </c>
      <c r="AB12" s="83" t="s">
        <v>506</v>
      </c>
    </row>
    <row r="13" spans="1:29" s="100" customFormat="1" ht="19.5" customHeight="1" x14ac:dyDescent="0.25">
      <c r="A13" s="120" t="s">
        <v>474</v>
      </c>
      <c r="B13" s="121">
        <f>SUM(B14:B78)</f>
        <v>0</v>
      </c>
      <c r="C13" s="120"/>
      <c r="D13" s="120"/>
      <c r="E13" s="120"/>
      <c r="F13" s="122">
        <f>SUM(F14:F78)</f>
        <v>0</v>
      </c>
      <c r="G13" s="122">
        <f>SUM(G14:G78)</f>
        <v>0</v>
      </c>
      <c r="H13" s="122">
        <f>SUM(H14:H78)</f>
        <v>0</v>
      </c>
      <c r="I13" s="122">
        <f>SUM(I14:I78)</f>
        <v>0</v>
      </c>
      <c r="J13" s="122">
        <f>SUM(J14:J78)</f>
        <v>0</v>
      </c>
      <c r="K13" s="122">
        <f t="shared" ref="K13:T13" si="2">SUM(K14:K78)</f>
        <v>0</v>
      </c>
      <c r="L13" s="122">
        <f t="shared" si="2"/>
        <v>0</v>
      </c>
      <c r="M13" s="122">
        <f t="shared" si="2"/>
        <v>0</v>
      </c>
      <c r="N13" s="122">
        <f t="shared" si="2"/>
        <v>0</v>
      </c>
      <c r="O13" s="122">
        <f t="shared" si="2"/>
        <v>0</v>
      </c>
      <c r="P13" s="122">
        <f t="shared" si="2"/>
        <v>0</v>
      </c>
      <c r="Q13" s="122">
        <f t="shared" si="2"/>
        <v>0</v>
      </c>
      <c r="R13" s="122">
        <f t="shared" si="2"/>
        <v>0</v>
      </c>
      <c r="S13" s="122">
        <f t="shared" si="2"/>
        <v>0</v>
      </c>
      <c r="T13" s="122">
        <f t="shared" si="2"/>
        <v>0</v>
      </c>
      <c r="U13" s="122">
        <f t="shared" ref="U13" si="3">SUM(U14:U78)</f>
        <v>0</v>
      </c>
      <c r="V13" s="122">
        <f t="shared" ref="V13" si="4">SUM(V14:V78)</f>
        <v>0</v>
      </c>
      <c r="W13" s="122">
        <f t="shared" ref="W13" si="5">SUM(W14:W78)</f>
        <v>0</v>
      </c>
      <c r="X13" s="122">
        <f t="shared" ref="X13" si="6">SUM(X14:X78)</f>
        <v>0</v>
      </c>
      <c r="Y13" s="122">
        <f t="shared" ref="Y13" si="7">SUM(Y14:Y78)</f>
        <v>0</v>
      </c>
      <c r="Z13" s="122">
        <f t="shared" ref="Z13" si="8">SUM(Z14:Z78)</f>
        <v>0</v>
      </c>
      <c r="AA13" s="122">
        <f t="shared" ref="AA13" si="9">SUM(AA14:AA78)</f>
        <v>0</v>
      </c>
      <c r="AB13" s="122">
        <f t="shared" ref="AB13" si="10">SUM(AB14:AB78)</f>
        <v>0</v>
      </c>
      <c r="AC13" s="128" t="s">
        <v>479</v>
      </c>
    </row>
    <row r="14" spans="1:29" s="100" customFormat="1" ht="18.95" customHeight="1" x14ac:dyDescent="0.25">
      <c r="A14" s="100" t="str">
        <f>'2.FoodPricesAndComposition'!A4</f>
        <v>Fruits &amp; vegetables</v>
      </c>
      <c r="B14" s="96"/>
      <c r="C14" s="147"/>
      <c r="F14" s="145"/>
      <c r="G14" s="106"/>
      <c r="H14" s="106"/>
      <c r="I14" s="106"/>
      <c r="J14" s="106"/>
      <c r="K14" s="106"/>
      <c r="L14" s="106"/>
      <c r="M14" s="106"/>
      <c r="N14" s="106"/>
      <c r="O14" s="106"/>
      <c r="P14" s="106"/>
      <c r="Q14" s="106"/>
      <c r="R14" s="106"/>
      <c r="S14" s="106"/>
      <c r="T14" s="106"/>
      <c r="U14" s="106"/>
      <c r="V14" s="106"/>
      <c r="W14" s="106"/>
      <c r="X14" s="106"/>
      <c r="Y14" s="106"/>
      <c r="AA14" s="128"/>
      <c r="AC14" s="128">
        <v>0</v>
      </c>
    </row>
    <row r="15" spans="1:29" x14ac:dyDescent="0.25">
      <c r="A15" s="111" t="str">
        <f>'2.FoodPricesAndComposition'!A5</f>
        <v xml:space="preserve">Apples, gala </v>
      </c>
      <c r="B15" s="97">
        <f>C15*'2.FoodPricesAndComposition'!F5</f>
        <v>0</v>
      </c>
      <c r="C15" s="146">
        <v>0</v>
      </c>
      <c r="D15" s="16" t="str">
        <f>'2.FoodPricesAndComposition'!D5</f>
        <v>1 apple</v>
      </c>
      <c r="E15" s="119">
        <f>'2.FoodPricesAndComposition'!F5</f>
        <v>0.86</v>
      </c>
      <c r="F15" s="104">
        <f>C15*'2.FoodPricesAndComposition'!H5</f>
        <v>0</v>
      </c>
      <c r="G15" s="104">
        <f>C15*'2.FoodPricesAndComposition'!I5</f>
        <v>0</v>
      </c>
      <c r="H15" s="104">
        <f>C15*'2.FoodPricesAndComposition'!J5</f>
        <v>0</v>
      </c>
      <c r="I15" s="104">
        <f>C15*'2.FoodPricesAndComposition'!K5</f>
        <v>0</v>
      </c>
      <c r="J15" s="104">
        <f>C15*'2.FoodPricesAndComposition'!L5</f>
        <v>0</v>
      </c>
      <c r="K15" s="104">
        <f>C15*'2.FoodPricesAndComposition'!M5</f>
        <v>0</v>
      </c>
      <c r="L15" s="104">
        <f>C15*'2.FoodPricesAndComposition'!N5</f>
        <v>0</v>
      </c>
      <c r="M15" s="104">
        <f>C15*'2.FoodPricesAndComposition'!O5</f>
        <v>0</v>
      </c>
      <c r="N15" s="104">
        <f>C15*'2.FoodPricesAndComposition'!P5</f>
        <v>0</v>
      </c>
      <c r="O15" s="104">
        <f>C15*'2.FoodPricesAndComposition'!Q5</f>
        <v>0</v>
      </c>
      <c r="P15" s="104">
        <f>C15*'2.FoodPricesAndComposition'!R5</f>
        <v>0</v>
      </c>
      <c r="Q15" s="104">
        <f>C15*'2.FoodPricesAndComposition'!S5</f>
        <v>0</v>
      </c>
      <c r="R15" s="104">
        <f>C15*'2.FoodPricesAndComposition'!T5</f>
        <v>0</v>
      </c>
      <c r="S15" s="104">
        <f>C15*'2.FoodPricesAndComposition'!U5</f>
        <v>0</v>
      </c>
      <c r="T15" s="104">
        <f>C15*'2.FoodPricesAndComposition'!V5</f>
        <v>0</v>
      </c>
      <c r="U15" s="104">
        <f>C15*'2.FoodPricesAndComposition'!W5</f>
        <v>0</v>
      </c>
      <c r="V15" s="104">
        <f>C15*'2.FoodPricesAndComposition'!X5</f>
        <v>0</v>
      </c>
      <c r="W15" s="104">
        <f>C15*'2.FoodPricesAndComposition'!Y5</f>
        <v>0</v>
      </c>
      <c r="X15" s="104">
        <f>C15*'2.FoodPricesAndComposition'!Z5</f>
        <v>0</v>
      </c>
      <c r="Y15" s="104">
        <f>C15*'2.FoodPricesAndComposition'!AA5</f>
        <v>0</v>
      </c>
      <c r="Z15" s="104">
        <f>C15*'2.FoodPricesAndComposition'!AB5</f>
        <v>0</v>
      </c>
      <c r="AA15" s="104">
        <f>C15*'2.FoodPricesAndComposition'!AC5</f>
        <v>0</v>
      </c>
      <c r="AB15" s="104">
        <f>C15*'2.FoodPricesAndComposition'!AD5</f>
        <v>0</v>
      </c>
      <c r="AC15">
        <v>1</v>
      </c>
    </row>
    <row r="16" spans="1:29" x14ac:dyDescent="0.25">
      <c r="A16" s="111" t="str">
        <f>'2.FoodPricesAndComposition'!A6</f>
        <v>Bananas, yellow</v>
      </c>
      <c r="B16" s="97">
        <f>C16*'2.FoodPricesAndComposition'!F6</f>
        <v>0</v>
      </c>
      <c r="C16" s="146">
        <v>0</v>
      </c>
      <c r="D16" s="16" t="str">
        <f>'2.FoodPricesAndComposition'!D6</f>
        <v xml:space="preserve">1 banana </v>
      </c>
      <c r="E16" s="119">
        <f>'2.FoodPricesAndComposition'!F6</f>
        <v>0.36</v>
      </c>
      <c r="F16" s="104">
        <f>C16*'2.FoodPricesAndComposition'!H6</f>
        <v>0</v>
      </c>
      <c r="G16" s="104">
        <f>C16*'2.FoodPricesAndComposition'!I6</f>
        <v>0</v>
      </c>
      <c r="H16" s="104">
        <f>C16*'2.FoodPricesAndComposition'!J6</f>
        <v>0</v>
      </c>
      <c r="I16" s="104">
        <f>C16*'2.FoodPricesAndComposition'!K6</f>
        <v>0</v>
      </c>
      <c r="J16" s="104">
        <f>C16*'2.FoodPricesAndComposition'!L6</f>
        <v>0</v>
      </c>
      <c r="K16" s="104">
        <f>C16*'2.FoodPricesAndComposition'!M6</f>
        <v>0</v>
      </c>
      <c r="L16" s="104">
        <f>C16*'2.FoodPricesAndComposition'!N6</f>
        <v>0</v>
      </c>
      <c r="M16" s="104">
        <f>C16*'2.FoodPricesAndComposition'!O6</f>
        <v>0</v>
      </c>
      <c r="N16" s="104">
        <f>C16*'2.FoodPricesAndComposition'!P6</f>
        <v>0</v>
      </c>
      <c r="O16" s="104">
        <f>C16*'2.FoodPricesAndComposition'!Q6</f>
        <v>0</v>
      </c>
      <c r="P16" s="104">
        <f>C16*'2.FoodPricesAndComposition'!R6</f>
        <v>0</v>
      </c>
      <c r="Q16" s="104">
        <f>C16*'2.FoodPricesAndComposition'!S6</f>
        <v>0</v>
      </c>
      <c r="R16" s="104">
        <f>C16*'2.FoodPricesAndComposition'!T6</f>
        <v>0</v>
      </c>
      <c r="S16" s="104">
        <f>C16*'2.FoodPricesAndComposition'!U6</f>
        <v>0</v>
      </c>
      <c r="T16" s="104">
        <f>C16*'2.FoodPricesAndComposition'!V6</f>
        <v>0</v>
      </c>
      <c r="U16" s="104">
        <f>C16*'2.FoodPricesAndComposition'!W6</f>
        <v>0</v>
      </c>
      <c r="V16" s="104">
        <f>C16*'2.FoodPricesAndComposition'!X6</f>
        <v>0</v>
      </c>
      <c r="W16" s="104">
        <f>C16*'2.FoodPricesAndComposition'!Y6</f>
        <v>0</v>
      </c>
      <c r="X16" s="104">
        <f>C16*'2.FoodPricesAndComposition'!Z6</f>
        <v>0</v>
      </c>
      <c r="Y16" s="104">
        <f>C16*'2.FoodPricesAndComposition'!AA6</f>
        <v>0</v>
      </c>
      <c r="Z16" s="104">
        <f>C16*'2.FoodPricesAndComposition'!AB6</f>
        <v>0</v>
      </c>
      <c r="AA16" s="104">
        <f>C16*'2.FoodPricesAndComposition'!AC6</f>
        <v>0</v>
      </c>
      <c r="AB16" s="104">
        <f>C16*'2.FoodPricesAndComposition'!AD6</f>
        <v>0</v>
      </c>
      <c r="AC16">
        <v>2</v>
      </c>
    </row>
    <row r="17" spans="1:29" x14ac:dyDescent="0.25">
      <c r="A17" s="111" t="str">
        <f>'2.FoodPricesAndComposition'!A7</f>
        <v>Blueberries, frozen, Stop &amp; Shop brand</v>
      </c>
      <c r="B17" s="97">
        <f>C17*'2.FoodPricesAndComposition'!F7</f>
        <v>0</v>
      </c>
      <c r="C17" s="146">
        <v>0</v>
      </c>
      <c r="D17" s="16" t="str">
        <f>'2.FoodPricesAndComposition'!D7</f>
        <v>1 cup</v>
      </c>
      <c r="E17" s="119">
        <f>'2.FoodPricesAndComposition'!F7</f>
        <v>1.43</v>
      </c>
      <c r="F17" s="104">
        <f>C17*'2.FoodPricesAndComposition'!H7</f>
        <v>0</v>
      </c>
      <c r="G17" s="104">
        <f>C17*'2.FoodPricesAndComposition'!I7</f>
        <v>0</v>
      </c>
      <c r="H17" s="104">
        <f>C17*'2.FoodPricesAndComposition'!J7</f>
        <v>0</v>
      </c>
      <c r="I17" s="104">
        <f>C17*'2.FoodPricesAndComposition'!K7</f>
        <v>0</v>
      </c>
      <c r="J17" s="104">
        <f>C17*'2.FoodPricesAndComposition'!L7</f>
        <v>0</v>
      </c>
      <c r="K17" s="104">
        <f>C17*'2.FoodPricesAndComposition'!M7</f>
        <v>0</v>
      </c>
      <c r="L17" s="104">
        <f>C17*'2.FoodPricesAndComposition'!N7</f>
        <v>0</v>
      </c>
      <c r="M17" s="104">
        <f>C17*'2.FoodPricesAndComposition'!O7</f>
        <v>0</v>
      </c>
      <c r="N17" s="104">
        <f>C17*'2.FoodPricesAndComposition'!P7</f>
        <v>0</v>
      </c>
      <c r="O17" s="104">
        <f>C17*'2.FoodPricesAndComposition'!Q7</f>
        <v>0</v>
      </c>
      <c r="P17" s="104">
        <f>C17*'2.FoodPricesAndComposition'!R7</f>
        <v>0</v>
      </c>
      <c r="Q17" s="104">
        <f>C17*'2.FoodPricesAndComposition'!S7</f>
        <v>0</v>
      </c>
      <c r="R17" s="104">
        <f>C17*'2.FoodPricesAndComposition'!T7</f>
        <v>0</v>
      </c>
      <c r="S17" s="104">
        <f>C17*'2.FoodPricesAndComposition'!U7</f>
        <v>0</v>
      </c>
      <c r="T17" s="104">
        <f>C17*'2.FoodPricesAndComposition'!V7</f>
        <v>0</v>
      </c>
      <c r="U17" s="104">
        <f>C17*'2.FoodPricesAndComposition'!W7</f>
        <v>0</v>
      </c>
      <c r="V17" s="104">
        <f>C17*'2.FoodPricesAndComposition'!X7</f>
        <v>0</v>
      </c>
      <c r="W17" s="104">
        <f>C17*'2.FoodPricesAndComposition'!Y7</f>
        <v>0</v>
      </c>
      <c r="X17" s="104">
        <f>C17*'2.FoodPricesAndComposition'!Z7</f>
        <v>0</v>
      </c>
      <c r="Y17" s="104">
        <f>C17*'2.FoodPricesAndComposition'!AA7</f>
        <v>0</v>
      </c>
      <c r="Z17" s="104">
        <f>C17*'2.FoodPricesAndComposition'!AB7</f>
        <v>0</v>
      </c>
      <c r="AA17" s="104">
        <f>C17*'2.FoodPricesAndComposition'!AC7</f>
        <v>0</v>
      </c>
      <c r="AB17" s="104">
        <f>C17*'2.FoodPricesAndComposition'!AD7</f>
        <v>0</v>
      </c>
      <c r="AC17">
        <v>3</v>
      </c>
    </row>
    <row r="18" spans="1:29" x14ac:dyDescent="0.25">
      <c r="A18" s="111" t="str">
        <f>'2.FoodPricesAndComposition'!A8</f>
        <v>Oranges, navel</v>
      </c>
      <c r="B18" s="97">
        <f>C18*'2.FoodPricesAndComposition'!F8</f>
        <v>0</v>
      </c>
      <c r="C18" s="146">
        <v>0</v>
      </c>
      <c r="D18" s="16" t="str">
        <f>'2.FoodPricesAndComposition'!D8</f>
        <v>1 orange</v>
      </c>
      <c r="E18" s="119">
        <f>'2.FoodPricesAndComposition'!F8</f>
        <v>1.29</v>
      </c>
      <c r="F18" s="104">
        <f>C18*'2.FoodPricesAndComposition'!H8</f>
        <v>0</v>
      </c>
      <c r="G18" s="104">
        <f>C18*'2.FoodPricesAndComposition'!I8</f>
        <v>0</v>
      </c>
      <c r="H18" s="104">
        <f>C18*'2.FoodPricesAndComposition'!J8</f>
        <v>0</v>
      </c>
      <c r="I18" s="104">
        <f>C18*'2.FoodPricesAndComposition'!K8</f>
        <v>0</v>
      </c>
      <c r="J18" s="104">
        <f>C18*'2.FoodPricesAndComposition'!L8</f>
        <v>0</v>
      </c>
      <c r="K18" s="104">
        <f>C18*'2.FoodPricesAndComposition'!M8</f>
        <v>0</v>
      </c>
      <c r="L18" s="104">
        <f>C18*'2.FoodPricesAndComposition'!N8</f>
        <v>0</v>
      </c>
      <c r="M18" s="104">
        <f>C18*'2.FoodPricesAndComposition'!O8</f>
        <v>0</v>
      </c>
      <c r="N18" s="104">
        <f>C18*'2.FoodPricesAndComposition'!P8</f>
        <v>0</v>
      </c>
      <c r="O18" s="104">
        <f>C18*'2.FoodPricesAndComposition'!Q8</f>
        <v>0</v>
      </c>
      <c r="P18" s="104">
        <f>C18*'2.FoodPricesAndComposition'!R8</f>
        <v>0</v>
      </c>
      <c r="Q18" s="104">
        <f>C18*'2.FoodPricesAndComposition'!S8</f>
        <v>0</v>
      </c>
      <c r="R18" s="104">
        <f>C18*'2.FoodPricesAndComposition'!T8</f>
        <v>0</v>
      </c>
      <c r="S18" s="104">
        <f>C18*'2.FoodPricesAndComposition'!U8</f>
        <v>0</v>
      </c>
      <c r="T18" s="104">
        <f>C18*'2.FoodPricesAndComposition'!V8</f>
        <v>0</v>
      </c>
      <c r="U18" s="104">
        <f>C18*'2.FoodPricesAndComposition'!W8</f>
        <v>0</v>
      </c>
      <c r="V18" s="104">
        <f>C18*'2.FoodPricesAndComposition'!X8</f>
        <v>0</v>
      </c>
      <c r="W18" s="104">
        <f>C18*'2.FoodPricesAndComposition'!Y8</f>
        <v>0</v>
      </c>
      <c r="X18" s="104">
        <f>C18*'2.FoodPricesAndComposition'!Z8</f>
        <v>0</v>
      </c>
      <c r="Y18" s="104">
        <f>C18*'2.FoodPricesAndComposition'!AA8</f>
        <v>0</v>
      </c>
      <c r="Z18" s="104">
        <f>C18*'2.FoodPricesAndComposition'!AB8</f>
        <v>0</v>
      </c>
      <c r="AA18" s="104">
        <f>C18*'2.FoodPricesAndComposition'!AC8</f>
        <v>0</v>
      </c>
      <c r="AB18" s="104">
        <f>C18*'2.FoodPricesAndComposition'!AD8</f>
        <v>0</v>
      </c>
      <c r="AC18">
        <v>4</v>
      </c>
    </row>
    <row r="19" spans="1:29" x14ac:dyDescent="0.25">
      <c r="A19" s="111" t="str">
        <f>'2.FoodPricesAndComposition'!A9</f>
        <v>Broccoli cuts, frozen, Stop &amp; Shop brand</v>
      </c>
      <c r="B19" s="97">
        <f>C19*'2.FoodPricesAndComposition'!F9</f>
        <v>0</v>
      </c>
      <c r="C19" s="146">
        <v>0</v>
      </c>
      <c r="D19" s="16" t="str">
        <f>'2.FoodPricesAndComposition'!D9</f>
        <v>0.75 cup</v>
      </c>
      <c r="E19" s="119">
        <f>'2.FoodPricesAndComposition'!F9</f>
        <v>0.4</v>
      </c>
      <c r="F19" s="104">
        <f>C19*'2.FoodPricesAndComposition'!H9</f>
        <v>0</v>
      </c>
      <c r="G19" s="104">
        <f>C19*'2.FoodPricesAndComposition'!I9</f>
        <v>0</v>
      </c>
      <c r="H19" s="104">
        <f>C19*'2.FoodPricesAndComposition'!J9</f>
        <v>0</v>
      </c>
      <c r="I19" s="104">
        <f>C19*'2.FoodPricesAndComposition'!K9</f>
        <v>0</v>
      </c>
      <c r="J19" s="104">
        <f>C19*'2.FoodPricesAndComposition'!L9</f>
        <v>0</v>
      </c>
      <c r="K19" s="104">
        <f>C19*'2.FoodPricesAndComposition'!M9</f>
        <v>0</v>
      </c>
      <c r="L19" s="104">
        <f>C19*'2.FoodPricesAndComposition'!N9</f>
        <v>0</v>
      </c>
      <c r="M19" s="104">
        <f>C19*'2.FoodPricesAndComposition'!O9</f>
        <v>0</v>
      </c>
      <c r="N19" s="104">
        <f>C19*'2.FoodPricesAndComposition'!P9</f>
        <v>0</v>
      </c>
      <c r="O19" s="104">
        <f>C19*'2.FoodPricesAndComposition'!Q9</f>
        <v>0</v>
      </c>
      <c r="P19" s="104">
        <f>C19*'2.FoodPricesAndComposition'!R9</f>
        <v>0</v>
      </c>
      <c r="Q19" s="104">
        <f>C19*'2.FoodPricesAndComposition'!S9</f>
        <v>0</v>
      </c>
      <c r="R19" s="104">
        <f>C19*'2.FoodPricesAndComposition'!T9</f>
        <v>0</v>
      </c>
      <c r="S19" s="104">
        <f>C19*'2.FoodPricesAndComposition'!U9</f>
        <v>0</v>
      </c>
      <c r="T19" s="104">
        <f>C19*'2.FoodPricesAndComposition'!V9</f>
        <v>0</v>
      </c>
      <c r="U19" s="104">
        <f>C19*'2.FoodPricesAndComposition'!W9</f>
        <v>0</v>
      </c>
      <c r="V19" s="104">
        <f>C19*'2.FoodPricesAndComposition'!X9</f>
        <v>0</v>
      </c>
      <c r="W19" s="104">
        <f>C19*'2.FoodPricesAndComposition'!Y9</f>
        <v>0</v>
      </c>
      <c r="X19" s="104">
        <f>C19*'2.FoodPricesAndComposition'!Z9</f>
        <v>0</v>
      </c>
      <c r="Y19" s="104">
        <f>C19*'2.FoodPricesAndComposition'!AA9</f>
        <v>0</v>
      </c>
      <c r="Z19" s="104">
        <f>C19*'2.FoodPricesAndComposition'!AB9</f>
        <v>0</v>
      </c>
      <c r="AA19" s="104">
        <f>C19*'2.FoodPricesAndComposition'!AC9</f>
        <v>0</v>
      </c>
      <c r="AB19" s="104">
        <f>C19*'2.FoodPricesAndComposition'!AD9</f>
        <v>0</v>
      </c>
      <c r="AC19">
        <v>5</v>
      </c>
    </row>
    <row r="20" spans="1:29" x14ac:dyDescent="0.25">
      <c r="A20" s="111" t="str">
        <f>'2.FoodPricesAndComposition'!A10</f>
        <v>Butternut squash, diced, Stop &amp; Shop brand</v>
      </c>
      <c r="B20" s="97">
        <f>C20*'2.FoodPricesAndComposition'!F10</f>
        <v>0</v>
      </c>
      <c r="C20" s="146">
        <v>0</v>
      </c>
      <c r="D20" s="16" t="str">
        <f>'2.FoodPricesAndComposition'!D10</f>
        <v>1 cup</v>
      </c>
      <c r="E20" s="119">
        <f>'2.FoodPricesAndComposition'!F10</f>
        <v>0.51</v>
      </c>
      <c r="F20" s="104">
        <f>C20*'2.FoodPricesAndComposition'!H10</f>
        <v>0</v>
      </c>
      <c r="G20" s="104">
        <f>C20*'2.FoodPricesAndComposition'!I10</f>
        <v>0</v>
      </c>
      <c r="H20" s="104">
        <f>C20*'2.FoodPricesAndComposition'!J10</f>
        <v>0</v>
      </c>
      <c r="I20" s="104">
        <f>C20*'2.FoodPricesAndComposition'!K10</f>
        <v>0</v>
      </c>
      <c r="J20" s="104">
        <f>C20*'2.FoodPricesAndComposition'!L10</f>
        <v>0</v>
      </c>
      <c r="K20" s="104">
        <f>C20*'2.FoodPricesAndComposition'!M10</f>
        <v>0</v>
      </c>
      <c r="L20" s="104">
        <f>C20*'2.FoodPricesAndComposition'!N10</f>
        <v>0</v>
      </c>
      <c r="M20" s="104">
        <f>C20*'2.FoodPricesAndComposition'!O10</f>
        <v>0</v>
      </c>
      <c r="N20" s="104">
        <f>C20*'2.FoodPricesAndComposition'!P10</f>
        <v>0</v>
      </c>
      <c r="O20" s="104">
        <f>C20*'2.FoodPricesAndComposition'!Q10</f>
        <v>0</v>
      </c>
      <c r="P20" s="104">
        <f>C20*'2.FoodPricesAndComposition'!R10</f>
        <v>0</v>
      </c>
      <c r="Q20" s="104">
        <f>C20*'2.FoodPricesAndComposition'!S10</f>
        <v>0</v>
      </c>
      <c r="R20" s="104">
        <f>C20*'2.FoodPricesAndComposition'!T10</f>
        <v>0</v>
      </c>
      <c r="S20" s="104">
        <f>C20*'2.FoodPricesAndComposition'!U10</f>
        <v>0</v>
      </c>
      <c r="T20" s="104">
        <f>C20*'2.FoodPricesAndComposition'!V10</f>
        <v>0</v>
      </c>
      <c r="U20" s="104">
        <f>C20*'2.FoodPricesAndComposition'!W10</f>
        <v>0</v>
      </c>
      <c r="V20" s="104">
        <f>C20*'2.FoodPricesAndComposition'!X10</f>
        <v>0</v>
      </c>
      <c r="W20" s="104">
        <f>C20*'2.FoodPricesAndComposition'!Y10</f>
        <v>0</v>
      </c>
      <c r="X20" s="104">
        <f>C20*'2.FoodPricesAndComposition'!Z10</f>
        <v>0</v>
      </c>
      <c r="Y20" s="104">
        <f>C20*'2.FoodPricesAndComposition'!AA10</f>
        <v>0</v>
      </c>
      <c r="Z20" s="104">
        <f>C20*'2.FoodPricesAndComposition'!AB10</f>
        <v>0</v>
      </c>
      <c r="AA20" s="104">
        <f>C20*'2.FoodPricesAndComposition'!AC10</f>
        <v>0</v>
      </c>
      <c r="AB20" s="104">
        <f>C20*'2.FoodPricesAndComposition'!AD10</f>
        <v>0</v>
      </c>
      <c r="AC20">
        <v>6</v>
      </c>
    </row>
    <row r="21" spans="1:29" x14ac:dyDescent="0.25">
      <c r="A21" s="111" t="str">
        <f>'2.FoodPricesAndComposition'!A11</f>
        <v>Cabbage, red</v>
      </c>
      <c r="B21" s="97">
        <f>C21*'2.FoodPricesAndComposition'!F11</f>
        <v>0</v>
      </c>
      <c r="C21" s="146">
        <v>0</v>
      </c>
      <c r="D21" s="16" t="str">
        <f>'2.FoodPricesAndComposition'!D11</f>
        <v>1 cup</v>
      </c>
      <c r="E21" s="119">
        <f>'2.FoodPricesAndComposition'!F11</f>
        <v>0.57999999999999996</v>
      </c>
      <c r="F21" s="104">
        <f>C21*'2.FoodPricesAndComposition'!H11</f>
        <v>0</v>
      </c>
      <c r="G21" s="104">
        <f>C21*'2.FoodPricesAndComposition'!I11</f>
        <v>0</v>
      </c>
      <c r="H21" s="104">
        <f>C21*'2.FoodPricesAndComposition'!J11</f>
        <v>0</v>
      </c>
      <c r="I21" s="104">
        <f>C21*'2.FoodPricesAndComposition'!K11</f>
        <v>0</v>
      </c>
      <c r="J21" s="104">
        <f>C21*'2.FoodPricesAndComposition'!L11</f>
        <v>0</v>
      </c>
      <c r="K21" s="104">
        <f>C21*'2.FoodPricesAndComposition'!M11</f>
        <v>0</v>
      </c>
      <c r="L21" s="104">
        <f>C21*'2.FoodPricesAndComposition'!N11</f>
        <v>0</v>
      </c>
      <c r="M21" s="104">
        <f>C21*'2.FoodPricesAndComposition'!O11</f>
        <v>0</v>
      </c>
      <c r="N21" s="104">
        <f>C21*'2.FoodPricesAndComposition'!P11</f>
        <v>0</v>
      </c>
      <c r="O21" s="104">
        <f>C21*'2.FoodPricesAndComposition'!Q11</f>
        <v>0</v>
      </c>
      <c r="P21" s="104">
        <f>C21*'2.FoodPricesAndComposition'!R11</f>
        <v>0</v>
      </c>
      <c r="Q21" s="104">
        <f>C21*'2.FoodPricesAndComposition'!S11</f>
        <v>0</v>
      </c>
      <c r="R21" s="104">
        <f>C21*'2.FoodPricesAndComposition'!T11</f>
        <v>0</v>
      </c>
      <c r="S21" s="104">
        <f>C21*'2.FoodPricesAndComposition'!U11</f>
        <v>0</v>
      </c>
      <c r="T21" s="104">
        <f>C21*'2.FoodPricesAndComposition'!V11</f>
        <v>0</v>
      </c>
      <c r="U21" s="104">
        <f>C21*'2.FoodPricesAndComposition'!W11</f>
        <v>0</v>
      </c>
      <c r="V21" s="104">
        <f>C21*'2.FoodPricesAndComposition'!X11</f>
        <v>0</v>
      </c>
      <c r="W21" s="104">
        <f>C21*'2.FoodPricesAndComposition'!Y11</f>
        <v>0</v>
      </c>
      <c r="X21" s="104">
        <f>C21*'2.FoodPricesAndComposition'!Z11</f>
        <v>0</v>
      </c>
      <c r="Y21" s="104">
        <f>C21*'2.FoodPricesAndComposition'!AA11</f>
        <v>0</v>
      </c>
      <c r="Z21" s="104">
        <f>C21*'2.FoodPricesAndComposition'!AB11</f>
        <v>0</v>
      </c>
      <c r="AA21" s="104">
        <f>C21*'2.FoodPricesAndComposition'!AC11</f>
        <v>0</v>
      </c>
      <c r="AB21" s="104">
        <f>C21*'2.FoodPricesAndComposition'!AD11</f>
        <v>0</v>
      </c>
      <c r="AC21">
        <v>7</v>
      </c>
    </row>
    <row r="22" spans="1:29" x14ac:dyDescent="0.25">
      <c r="A22" s="111" t="str">
        <f>'2.FoodPricesAndComposition'!A12</f>
        <v>Carrots, fresh</v>
      </c>
      <c r="B22" s="97">
        <f>C22*'2.FoodPricesAndComposition'!F12</f>
        <v>0</v>
      </c>
      <c r="C22" s="146">
        <v>0</v>
      </c>
      <c r="D22" s="16" t="str">
        <f>'2.FoodPricesAndComposition'!D12</f>
        <v>1 cup</v>
      </c>
      <c r="E22" s="119">
        <f>'2.FoodPricesAndComposition'!F12</f>
        <v>0.32</v>
      </c>
      <c r="F22" s="104">
        <f>C22*'2.FoodPricesAndComposition'!H12</f>
        <v>0</v>
      </c>
      <c r="G22" s="104">
        <f>C22*'2.FoodPricesAndComposition'!I12</f>
        <v>0</v>
      </c>
      <c r="H22" s="104">
        <f>C22*'2.FoodPricesAndComposition'!J12</f>
        <v>0</v>
      </c>
      <c r="I22" s="104">
        <f>C22*'2.FoodPricesAndComposition'!K12</f>
        <v>0</v>
      </c>
      <c r="J22" s="104">
        <f>C22*'2.FoodPricesAndComposition'!L12</f>
        <v>0</v>
      </c>
      <c r="K22" s="104">
        <f>C22*'2.FoodPricesAndComposition'!M12</f>
        <v>0</v>
      </c>
      <c r="L22" s="104">
        <f>C22*'2.FoodPricesAndComposition'!N12</f>
        <v>0</v>
      </c>
      <c r="M22" s="104">
        <f>C22*'2.FoodPricesAndComposition'!O12</f>
        <v>0</v>
      </c>
      <c r="N22" s="104">
        <f>C22*'2.FoodPricesAndComposition'!P12</f>
        <v>0</v>
      </c>
      <c r="O22" s="104">
        <f>C22*'2.FoodPricesAndComposition'!Q12</f>
        <v>0</v>
      </c>
      <c r="P22" s="104">
        <f>C22*'2.FoodPricesAndComposition'!R12</f>
        <v>0</v>
      </c>
      <c r="Q22" s="104">
        <f>C22*'2.FoodPricesAndComposition'!S12</f>
        <v>0</v>
      </c>
      <c r="R22" s="104">
        <f>C22*'2.FoodPricesAndComposition'!T12</f>
        <v>0</v>
      </c>
      <c r="S22" s="104">
        <f>C22*'2.FoodPricesAndComposition'!U12</f>
        <v>0</v>
      </c>
      <c r="T22" s="104">
        <f>C22*'2.FoodPricesAndComposition'!V12</f>
        <v>0</v>
      </c>
      <c r="U22" s="104">
        <f>C22*'2.FoodPricesAndComposition'!W12</f>
        <v>0</v>
      </c>
      <c r="V22" s="104">
        <f>C22*'2.FoodPricesAndComposition'!X12</f>
        <v>0</v>
      </c>
      <c r="W22" s="104">
        <f>C22*'2.FoodPricesAndComposition'!Y12</f>
        <v>0</v>
      </c>
      <c r="X22" s="104">
        <f>C22*'2.FoodPricesAndComposition'!Z12</f>
        <v>0</v>
      </c>
      <c r="Y22" s="104">
        <f>C22*'2.FoodPricesAndComposition'!AA12</f>
        <v>0</v>
      </c>
      <c r="Z22" s="104">
        <f>C22*'2.FoodPricesAndComposition'!AB12</f>
        <v>0</v>
      </c>
      <c r="AA22" s="104">
        <f>C22*'2.FoodPricesAndComposition'!AC12</f>
        <v>0</v>
      </c>
      <c r="AB22" s="104">
        <f>C22*'2.FoodPricesAndComposition'!AD12</f>
        <v>0</v>
      </c>
      <c r="AC22">
        <v>8</v>
      </c>
    </row>
    <row r="23" spans="1:29" x14ac:dyDescent="0.25">
      <c r="A23" s="111" t="str">
        <f>'2.FoodPricesAndComposition'!A13</f>
        <v>Carrots, frozen, cut, Stop &amp; Shop brand</v>
      </c>
      <c r="B23" s="97">
        <f>C23*'2.FoodPricesAndComposition'!F13</f>
        <v>0</v>
      </c>
      <c r="C23" s="146">
        <v>0</v>
      </c>
      <c r="D23" s="16" t="str">
        <f>'2.FoodPricesAndComposition'!D13</f>
        <v>0.66 cup</v>
      </c>
      <c r="E23" s="119">
        <f>'2.FoodPricesAndComposition'!F13</f>
        <v>0.4</v>
      </c>
      <c r="F23" s="104">
        <f>C23*'2.FoodPricesAndComposition'!H13</f>
        <v>0</v>
      </c>
      <c r="G23" s="104">
        <f>C23*'2.FoodPricesAndComposition'!I13</f>
        <v>0</v>
      </c>
      <c r="H23" s="104">
        <f>C23*'2.FoodPricesAndComposition'!J13</f>
        <v>0</v>
      </c>
      <c r="I23" s="104">
        <f>C23*'2.FoodPricesAndComposition'!K13</f>
        <v>0</v>
      </c>
      <c r="J23" s="104">
        <f>C23*'2.FoodPricesAndComposition'!L13</f>
        <v>0</v>
      </c>
      <c r="K23" s="104">
        <f>C23*'2.FoodPricesAndComposition'!M13</f>
        <v>0</v>
      </c>
      <c r="L23" s="104">
        <f>C23*'2.FoodPricesAndComposition'!N13</f>
        <v>0</v>
      </c>
      <c r="M23" s="104">
        <f>C23*'2.FoodPricesAndComposition'!O13</f>
        <v>0</v>
      </c>
      <c r="N23" s="104">
        <f>C23*'2.FoodPricesAndComposition'!P13</f>
        <v>0</v>
      </c>
      <c r="O23" s="104">
        <f>C23*'2.FoodPricesAndComposition'!Q13</f>
        <v>0</v>
      </c>
      <c r="P23" s="104">
        <f>C23*'2.FoodPricesAndComposition'!R13</f>
        <v>0</v>
      </c>
      <c r="Q23" s="104">
        <f>C23*'2.FoodPricesAndComposition'!S13</f>
        <v>0</v>
      </c>
      <c r="R23" s="104">
        <f>C23*'2.FoodPricesAndComposition'!T13</f>
        <v>0</v>
      </c>
      <c r="S23" s="104">
        <f>C23*'2.FoodPricesAndComposition'!U13</f>
        <v>0</v>
      </c>
      <c r="T23" s="104">
        <f>C23*'2.FoodPricesAndComposition'!V13</f>
        <v>0</v>
      </c>
      <c r="U23" s="104">
        <f>C23*'2.FoodPricesAndComposition'!W13</f>
        <v>0</v>
      </c>
      <c r="V23" s="104">
        <f>C23*'2.FoodPricesAndComposition'!X13</f>
        <v>0</v>
      </c>
      <c r="W23" s="104">
        <f>C23*'2.FoodPricesAndComposition'!Y13</f>
        <v>0</v>
      </c>
      <c r="X23" s="104">
        <f>C23*'2.FoodPricesAndComposition'!Z13</f>
        <v>0</v>
      </c>
      <c r="Y23" s="104">
        <f>C23*'2.FoodPricesAndComposition'!AA13</f>
        <v>0</v>
      </c>
      <c r="Z23" s="104">
        <f>C23*'2.FoodPricesAndComposition'!AB13</f>
        <v>0</v>
      </c>
      <c r="AA23" s="104">
        <f>C23*'2.FoodPricesAndComposition'!AC13</f>
        <v>0</v>
      </c>
      <c r="AB23" s="104">
        <f>C23*'2.FoodPricesAndComposition'!AD13</f>
        <v>0</v>
      </c>
      <c r="AC23">
        <v>9</v>
      </c>
    </row>
    <row r="24" spans="1:29" x14ac:dyDescent="0.25">
      <c r="A24" s="111" t="str">
        <f>'2.FoodPricesAndComposition'!A14</f>
        <v>Carrots, canned, sliced, Stop &amp; Shop brand</v>
      </c>
      <c r="B24" s="97">
        <f>C24*'2.FoodPricesAndComposition'!F14</f>
        <v>0</v>
      </c>
      <c r="C24" s="146">
        <v>0</v>
      </c>
      <c r="D24" s="16" t="str">
        <f>'2.FoodPricesAndComposition'!D14</f>
        <v>0.5 cup</v>
      </c>
      <c r="E24" s="119">
        <f>'2.FoodPricesAndComposition'!F14</f>
        <v>0.37</v>
      </c>
      <c r="F24" s="104">
        <f>C24*'2.FoodPricesAndComposition'!H14</f>
        <v>0</v>
      </c>
      <c r="G24" s="104">
        <f>C24*'2.FoodPricesAndComposition'!I14</f>
        <v>0</v>
      </c>
      <c r="H24" s="104">
        <f>C24*'2.FoodPricesAndComposition'!J14</f>
        <v>0</v>
      </c>
      <c r="I24" s="104">
        <f>C24*'2.FoodPricesAndComposition'!K14</f>
        <v>0</v>
      </c>
      <c r="J24" s="104">
        <f>C24*'2.FoodPricesAndComposition'!L14</f>
        <v>0</v>
      </c>
      <c r="K24" s="104">
        <f>C24*'2.FoodPricesAndComposition'!M14</f>
        <v>0</v>
      </c>
      <c r="L24" s="104">
        <f>C24*'2.FoodPricesAndComposition'!N14</f>
        <v>0</v>
      </c>
      <c r="M24" s="104">
        <f>C24*'2.FoodPricesAndComposition'!O14</f>
        <v>0</v>
      </c>
      <c r="N24" s="104">
        <f>C24*'2.FoodPricesAndComposition'!P14</f>
        <v>0</v>
      </c>
      <c r="O24" s="104">
        <f>C24*'2.FoodPricesAndComposition'!Q14</f>
        <v>0</v>
      </c>
      <c r="P24" s="104">
        <f>C24*'2.FoodPricesAndComposition'!R14</f>
        <v>0</v>
      </c>
      <c r="Q24" s="104">
        <f>C24*'2.FoodPricesAndComposition'!S14</f>
        <v>0</v>
      </c>
      <c r="R24" s="104">
        <f>C24*'2.FoodPricesAndComposition'!T14</f>
        <v>0</v>
      </c>
      <c r="S24" s="104">
        <f>C24*'2.FoodPricesAndComposition'!U14</f>
        <v>0</v>
      </c>
      <c r="T24" s="104">
        <f>C24*'2.FoodPricesAndComposition'!V14</f>
        <v>0</v>
      </c>
      <c r="U24" s="104">
        <f>C24*'2.FoodPricesAndComposition'!W14</f>
        <v>0</v>
      </c>
      <c r="V24" s="104">
        <f>C24*'2.FoodPricesAndComposition'!X14</f>
        <v>0</v>
      </c>
      <c r="W24" s="104">
        <f>C24*'2.FoodPricesAndComposition'!Y14</f>
        <v>0</v>
      </c>
      <c r="X24" s="104">
        <f>C24*'2.FoodPricesAndComposition'!Z14</f>
        <v>0</v>
      </c>
      <c r="Y24" s="104">
        <f>C24*'2.FoodPricesAndComposition'!AA14</f>
        <v>0</v>
      </c>
      <c r="Z24" s="104">
        <f>C24*'2.FoodPricesAndComposition'!AB14</f>
        <v>0</v>
      </c>
      <c r="AA24" s="104">
        <f>C24*'2.FoodPricesAndComposition'!AC14</f>
        <v>0</v>
      </c>
      <c r="AB24" s="104">
        <f>C24*'2.FoodPricesAndComposition'!AD14</f>
        <v>0</v>
      </c>
      <c r="AC24">
        <v>10</v>
      </c>
    </row>
    <row r="25" spans="1:29" x14ac:dyDescent="0.25">
      <c r="A25" s="111" t="str">
        <f>'2.FoodPricesAndComposition'!A15</f>
        <v>Corn, canned, whole kernel, Stop &amp; Shop brand</v>
      </c>
      <c r="B25" s="97">
        <f>C25*'2.FoodPricesAndComposition'!F15</f>
        <v>0</v>
      </c>
      <c r="C25" s="146">
        <v>0</v>
      </c>
      <c r="D25" s="16" t="str">
        <f>'2.FoodPricesAndComposition'!D15</f>
        <v>0.5 cup</v>
      </c>
      <c r="E25" s="119">
        <f>'2.FoodPricesAndComposition'!F15</f>
        <v>0.37</v>
      </c>
      <c r="F25" s="104">
        <f>C25*'2.FoodPricesAndComposition'!H15</f>
        <v>0</v>
      </c>
      <c r="G25" s="104">
        <f>C25*'2.FoodPricesAndComposition'!I15</f>
        <v>0</v>
      </c>
      <c r="H25" s="104">
        <f>C25*'2.FoodPricesAndComposition'!J15</f>
        <v>0</v>
      </c>
      <c r="I25" s="104">
        <f>C25*'2.FoodPricesAndComposition'!K15</f>
        <v>0</v>
      </c>
      <c r="J25" s="104">
        <f>C25*'2.FoodPricesAndComposition'!L15</f>
        <v>0</v>
      </c>
      <c r="K25" s="104">
        <f>C25*'2.FoodPricesAndComposition'!M15</f>
        <v>0</v>
      </c>
      <c r="L25" s="104">
        <f>C25*'2.FoodPricesAndComposition'!N15</f>
        <v>0</v>
      </c>
      <c r="M25" s="104">
        <f>C25*'2.FoodPricesAndComposition'!O15</f>
        <v>0</v>
      </c>
      <c r="N25" s="104">
        <f>C25*'2.FoodPricesAndComposition'!P15</f>
        <v>0</v>
      </c>
      <c r="O25" s="104">
        <f>C25*'2.FoodPricesAndComposition'!Q15</f>
        <v>0</v>
      </c>
      <c r="P25" s="104">
        <f>C25*'2.FoodPricesAndComposition'!R15</f>
        <v>0</v>
      </c>
      <c r="Q25" s="104">
        <f>C25*'2.FoodPricesAndComposition'!S15</f>
        <v>0</v>
      </c>
      <c r="R25" s="104">
        <f>C25*'2.FoodPricesAndComposition'!T15</f>
        <v>0</v>
      </c>
      <c r="S25" s="104">
        <f>C25*'2.FoodPricesAndComposition'!U15</f>
        <v>0</v>
      </c>
      <c r="T25" s="104">
        <f>C25*'2.FoodPricesAndComposition'!V15</f>
        <v>0</v>
      </c>
      <c r="U25" s="104">
        <f>C25*'2.FoodPricesAndComposition'!W15</f>
        <v>0</v>
      </c>
      <c r="V25" s="104">
        <f>C25*'2.FoodPricesAndComposition'!X15</f>
        <v>0</v>
      </c>
      <c r="W25" s="104">
        <f>C25*'2.FoodPricesAndComposition'!Y15</f>
        <v>0</v>
      </c>
      <c r="X25" s="104">
        <f>C25*'2.FoodPricesAndComposition'!Z15</f>
        <v>0</v>
      </c>
      <c r="Y25" s="104">
        <f>C25*'2.FoodPricesAndComposition'!AA15</f>
        <v>0</v>
      </c>
      <c r="Z25" s="104">
        <f>C25*'2.FoodPricesAndComposition'!AB15</f>
        <v>0</v>
      </c>
      <c r="AA25" s="104">
        <f>C25*'2.FoodPricesAndComposition'!AC15</f>
        <v>0</v>
      </c>
      <c r="AB25" s="104">
        <f>C25*'2.FoodPricesAndComposition'!AD15</f>
        <v>0</v>
      </c>
      <c r="AC25">
        <v>11</v>
      </c>
    </row>
    <row r="26" spans="1:29" x14ac:dyDescent="0.25">
      <c r="A26" s="111" t="str">
        <f>'2.FoodPricesAndComposition'!A16</f>
        <v>Green beans, frozen, cut, Stop &amp; Shop brand</v>
      </c>
      <c r="B26" s="97">
        <f>C26*'2.FoodPricesAndComposition'!F16</f>
        <v>0</v>
      </c>
      <c r="C26" s="146">
        <v>0</v>
      </c>
      <c r="D26" s="16" t="str">
        <f>'2.FoodPricesAndComposition'!D16</f>
        <v>0.66 cup</v>
      </c>
      <c r="E26" s="119">
        <f>'2.FoodPricesAndComposition'!F16</f>
        <v>0.34</v>
      </c>
      <c r="F26" s="104">
        <f>C26*'2.FoodPricesAndComposition'!H16</f>
        <v>0</v>
      </c>
      <c r="G26" s="104">
        <f>C26*'2.FoodPricesAndComposition'!I16</f>
        <v>0</v>
      </c>
      <c r="H26" s="104">
        <f>C26*'2.FoodPricesAndComposition'!J16</f>
        <v>0</v>
      </c>
      <c r="I26" s="104">
        <f>C26*'2.FoodPricesAndComposition'!K16</f>
        <v>0</v>
      </c>
      <c r="J26" s="104">
        <f>C26*'2.FoodPricesAndComposition'!L16</f>
        <v>0</v>
      </c>
      <c r="K26" s="104">
        <f>C26*'2.FoodPricesAndComposition'!M16</f>
        <v>0</v>
      </c>
      <c r="L26" s="104">
        <f>C26*'2.FoodPricesAndComposition'!N16</f>
        <v>0</v>
      </c>
      <c r="M26" s="104">
        <f>C26*'2.FoodPricesAndComposition'!O16</f>
        <v>0</v>
      </c>
      <c r="N26" s="104">
        <f>C26*'2.FoodPricesAndComposition'!P16</f>
        <v>0</v>
      </c>
      <c r="O26" s="104">
        <f>C26*'2.FoodPricesAndComposition'!Q16</f>
        <v>0</v>
      </c>
      <c r="P26" s="104">
        <f>C26*'2.FoodPricesAndComposition'!R16</f>
        <v>0</v>
      </c>
      <c r="Q26" s="104">
        <f>C26*'2.FoodPricesAndComposition'!S16</f>
        <v>0</v>
      </c>
      <c r="R26" s="104">
        <f>C26*'2.FoodPricesAndComposition'!T16</f>
        <v>0</v>
      </c>
      <c r="S26" s="104">
        <f>C26*'2.FoodPricesAndComposition'!U16</f>
        <v>0</v>
      </c>
      <c r="T26" s="104">
        <f>C26*'2.FoodPricesAndComposition'!V16</f>
        <v>0</v>
      </c>
      <c r="U26" s="104">
        <f>C26*'2.FoodPricesAndComposition'!W16</f>
        <v>0</v>
      </c>
      <c r="V26" s="104">
        <f>C26*'2.FoodPricesAndComposition'!X16</f>
        <v>0</v>
      </c>
      <c r="W26" s="104">
        <f>C26*'2.FoodPricesAndComposition'!Y16</f>
        <v>0</v>
      </c>
      <c r="X26" s="104">
        <f>C26*'2.FoodPricesAndComposition'!Z16</f>
        <v>0</v>
      </c>
      <c r="Y26" s="104">
        <f>C26*'2.FoodPricesAndComposition'!AA16</f>
        <v>0</v>
      </c>
      <c r="Z26" s="104">
        <f>C26*'2.FoodPricesAndComposition'!AB16</f>
        <v>0</v>
      </c>
      <c r="AA26" s="104">
        <f>C26*'2.FoodPricesAndComposition'!AC16</f>
        <v>0</v>
      </c>
      <c r="AB26" s="104">
        <f>C26*'2.FoodPricesAndComposition'!AD16</f>
        <v>0</v>
      </c>
      <c r="AC26">
        <v>12</v>
      </c>
    </row>
    <row r="27" spans="1:29" x14ac:dyDescent="0.25">
      <c r="A27" s="111" t="str">
        <f>'2.FoodPricesAndComposition'!A17</f>
        <v>Kale, bagged, frozen, Stop &amp; Shop brand</v>
      </c>
      <c r="B27" s="97">
        <f>C27*'2.FoodPricesAndComposition'!F17</f>
        <v>0</v>
      </c>
      <c r="C27" s="146">
        <v>0</v>
      </c>
      <c r="D27" s="16" t="str">
        <f>'2.FoodPricesAndComposition'!D17</f>
        <v>1.25 cup</v>
      </c>
      <c r="E27" s="119">
        <f>'2.FoodPricesAndComposition'!F17</f>
        <v>0.4</v>
      </c>
      <c r="F27" s="104">
        <f>C27*'2.FoodPricesAndComposition'!H17</f>
        <v>0</v>
      </c>
      <c r="G27" s="104">
        <f>C27*'2.FoodPricesAndComposition'!I17</f>
        <v>0</v>
      </c>
      <c r="H27" s="104">
        <f>C27*'2.FoodPricesAndComposition'!J17</f>
        <v>0</v>
      </c>
      <c r="I27" s="104">
        <f>C27*'2.FoodPricesAndComposition'!K17</f>
        <v>0</v>
      </c>
      <c r="J27" s="104">
        <f>C27*'2.FoodPricesAndComposition'!L17</f>
        <v>0</v>
      </c>
      <c r="K27" s="104">
        <f>C27*'2.FoodPricesAndComposition'!M17</f>
        <v>0</v>
      </c>
      <c r="L27" s="104">
        <f>C27*'2.FoodPricesAndComposition'!N17</f>
        <v>0</v>
      </c>
      <c r="M27" s="104">
        <f>C27*'2.FoodPricesAndComposition'!O17</f>
        <v>0</v>
      </c>
      <c r="N27" s="104">
        <f>C27*'2.FoodPricesAndComposition'!P17</f>
        <v>0</v>
      </c>
      <c r="O27" s="104">
        <f>C27*'2.FoodPricesAndComposition'!Q17</f>
        <v>0</v>
      </c>
      <c r="P27" s="104">
        <f>C27*'2.FoodPricesAndComposition'!R17</f>
        <v>0</v>
      </c>
      <c r="Q27" s="104">
        <f>C27*'2.FoodPricesAndComposition'!S17</f>
        <v>0</v>
      </c>
      <c r="R27" s="104">
        <f>C27*'2.FoodPricesAndComposition'!T17</f>
        <v>0</v>
      </c>
      <c r="S27" s="104">
        <f>C27*'2.FoodPricesAndComposition'!U17</f>
        <v>0</v>
      </c>
      <c r="T27" s="104">
        <f>C27*'2.FoodPricesAndComposition'!V17</f>
        <v>0</v>
      </c>
      <c r="U27" s="104">
        <f>C27*'2.FoodPricesAndComposition'!W17</f>
        <v>0</v>
      </c>
      <c r="V27" s="104">
        <f>C27*'2.FoodPricesAndComposition'!X17</f>
        <v>0</v>
      </c>
      <c r="W27" s="104">
        <f>C27*'2.FoodPricesAndComposition'!Y17</f>
        <v>0</v>
      </c>
      <c r="X27" s="104">
        <f>C27*'2.FoodPricesAndComposition'!Z17</f>
        <v>0</v>
      </c>
      <c r="Y27" s="104">
        <f>C27*'2.FoodPricesAndComposition'!AA17</f>
        <v>0</v>
      </c>
      <c r="Z27" s="104">
        <f>C27*'2.FoodPricesAndComposition'!AB17</f>
        <v>0</v>
      </c>
      <c r="AA27" s="104">
        <f>C27*'2.FoodPricesAndComposition'!AC17</f>
        <v>0</v>
      </c>
      <c r="AB27" s="104">
        <f>C27*'2.FoodPricesAndComposition'!AD17</f>
        <v>0</v>
      </c>
      <c r="AC27">
        <v>13</v>
      </c>
    </row>
    <row r="28" spans="1:29" x14ac:dyDescent="0.25">
      <c r="A28" s="111" t="str">
        <f>'2.FoodPricesAndComposition'!A18</f>
        <v>Pumpkin, fresh</v>
      </c>
      <c r="B28" s="97">
        <f>C28*'2.FoodPricesAndComposition'!F18</f>
        <v>0</v>
      </c>
      <c r="C28" s="146">
        <v>0</v>
      </c>
      <c r="D28" s="16" t="str">
        <f>'2.FoodPricesAndComposition'!D18</f>
        <v>1 cup</v>
      </c>
      <c r="E28" s="119">
        <f>'2.FoodPricesAndComposition'!F18</f>
        <v>0.36</v>
      </c>
      <c r="F28" s="104">
        <f>C28*'2.FoodPricesAndComposition'!H18</f>
        <v>0</v>
      </c>
      <c r="G28" s="104">
        <f>C28*'2.FoodPricesAndComposition'!I18</f>
        <v>0</v>
      </c>
      <c r="H28" s="104">
        <f>C28*'2.FoodPricesAndComposition'!J18</f>
        <v>0</v>
      </c>
      <c r="I28" s="104">
        <f>C28*'2.FoodPricesAndComposition'!K18</f>
        <v>0</v>
      </c>
      <c r="J28" s="104">
        <f>C28*'2.FoodPricesAndComposition'!L18</f>
        <v>0</v>
      </c>
      <c r="K28" s="104">
        <f>C28*'2.FoodPricesAndComposition'!M18</f>
        <v>0</v>
      </c>
      <c r="L28" s="104">
        <f>C28*'2.FoodPricesAndComposition'!N18</f>
        <v>0</v>
      </c>
      <c r="M28" s="104">
        <f>C28*'2.FoodPricesAndComposition'!O18</f>
        <v>0</v>
      </c>
      <c r="N28" s="104">
        <f>C28*'2.FoodPricesAndComposition'!P18</f>
        <v>0</v>
      </c>
      <c r="O28" s="104">
        <f>C28*'2.FoodPricesAndComposition'!Q18</f>
        <v>0</v>
      </c>
      <c r="P28" s="104">
        <f>C28*'2.FoodPricesAndComposition'!R18</f>
        <v>0</v>
      </c>
      <c r="Q28" s="104">
        <f>C28*'2.FoodPricesAndComposition'!S18</f>
        <v>0</v>
      </c>
      <c r="R28" s="104">
        <f>C28*'2.FoodPricesAndComposition'!T18</f>
        <v>0</v>
      </c>
      <c r="S28" s="104">
        <f>C28*'2.FoodPricesAndComposition'!U18</f>
        <v>0</v>
      </c>
      <c r="T28" s="104">
        <f>C28*'2.FoodPricesAndComposition'!V18</f>
        <v>0</v>
      </c>
      <c r="U28" s="104">
        <f>C28*'2.FoodPricesAndComposition'!W18</f>
        <v>0</v>
      </c>
      <c r="V28" s="104">
        <f>C28*'2.FoodPricesAndComposition'!X18</f>
        <v>0</v>
      </c>
      <c r="W28" s="104">
        <f>C28*'2.FoodPricesAndComposition'!Y18</f>
        <v>0</v>
      </c>
      <c r="X28" s="104">
        <f>C28*'2.FoodPricesAndComposition'!Z18</f>
        <v>0</v>
      </c>
      <c r="Y28" s="104">
        <f>C28*'2.FoodPricesAndComposition'!AA18</f>
        <v>0</v>
      </c>
      <c r="Z28" s="104">
        <f>C28*'2.FoodPricesAndComposition'!AB18</f>
        <v>0</v>
      </c>
      <c r="AA28" s="104">
        <f>C28*'2.FoodPricesAndComposition'!AC18</f>
        <v>0</v>
      </c>
      <c r="AB28" s="104">
        <f>C28*'2.FoodPricesAndComposition'!AD18</f>
        <v>0</v>
      </c>
      <c r="AC28">
        <v>14</v>
      </c>
    </row>
    <row r="29" spans="1:29" ht="15" customHeight="1" x14ac:dyDescent="0.25">
      <c r="A29" s="111" t="str">
        <f>'2.FoodPricesAndComposition'!A19</f>
        <v>Pumpkin, canned, Libby's brand</v>
      </c>
      <c r="B29" s="97">
        <f>C29*'2.FoodPricesAndComposition'!F19</f>
        <v>0</v>
      </c>
      <c r="C29" s="146">
        <v>0</v>
      </c>
      <c r="D29" s="16" t="str">
        <f>'2.FoodPricesAndComposition'!D19</f>
        <v>0.5 cup</v>
      </c>
      <c r="E29" s="119">
        <f>'2.FoodPricesAndComposition'!F19</f>
        <v>0.71</v>
      </c>
      <c r="F29" s="104">
        <f>C29*'2.FoodPricesAndComposition'!H19</f>
        <v>0</v>
      </c>
      <c r="G29" s="104">
        <f>C29*'2.FoodPricesAndComposition'!I19</f>
        <v>0</v>
      </c>
      <c r="H29" s="104">
        <f>C29*'2.FoodPricesAndComposition'!J19</f>
        <v>0</v>
      </c>
      <c r="I29" s="104">
        <f>C29*'2.FoodPricesAndComposition'!K19</f>
        <v>0</v>
      </c>
      <c r="J29" s="104">
        <f>C29*'2.FoodPricesAndComposition'!L19</f>
        <v>0</v>
      </c>
      <c r="K29" s="104">
        <f>C29*'2.FoodPricesAndComposition'!M19</f>
        <v>0</v>
      </c>
      <c r="L29" s="104">
        <f>C29*'2.FoodPricesAndComposition'!N19</f>
        <v>0</v>
      </c>
      <c r="M29" s="104">
        <f>C29*'2.FoodPricesAndComposition'!O19</f>
        <v>0</v>
      </c>
      <c r="N29" s="104">
        <f>C29*'2.FoodPricesAndComposition'!P19</f>
        <v>0</v>
      </c>
      <c r="O29" s="104">
        <f>C29*'2.FoodPricesAndComposition'!Q19</f>
        <v>0</v>
      </c>
      <c r="P29" s="104">
        <f>C29*'2.FoodPricesAndComposition'!R19</f>
        <v>0</v>
      </c>
      <c r="Q29" s="104">
        <f>C29*'2.FoodPricesAndComposition'!S19</f>
        <v>0</v>
      </c>
      <c r="R29" s="104">
        <f>C29*'2.FoodPricesAndComposition'!T19</f>
        <v>0</v>
      </c>
      <c r="S29" s="104">
        <f>C29*'2.FoodPricesAndComposition'!U19</f>
        <v>0</v>
      </c>
      <c r="T29" s="104">
        <f>C29*'2.FoodPricesAndComposition'!V19</f>
        <v>0</v>
      </c>
      <c r="U29" s="104">
        <f>C29*'2.FoodPricesAndComposition'!W19</f>
        <v>0</v>
      </c>
      <c r="V29" s="104">
        <f>C29*'2.FoodPricesAndComposition'!X19</f>
        <v>0</v>
      </c>
      <c r="W29" s="104">
        <f>C29*'2.FoodPricesAndComposition'!Y19</f>
        <v>0</v>
      </c>
      <c r="X29" s="104">
        <f>C29*'2.FoodPricesAndComposition'!Z19</f>
        <v>0</v>
      </c>
      <c r="Y29" s="104">
        <f>C29*'2.FoodPricesAndComposition'!AA19</f>
        <v>0</v>
      </c>
      <c r="Z29" s="104">
        <f>C29*'2.FoodPricesAndComposition'!AB19</f>
        <v>0</v>
      </c>
      <c r="AA29" s="104">
        <f>C29*'2.FoodPricesAndComposition'!AC19</f>
        <v>0</v>
      </c>
      <c r="AB29" s="104">
        <f>C29*'2.FoodPricesAndComposition'!AD19</f>
        <v>0</v>
      </c>
      <c r="AC29">
        <v>15</v>
      </c>
    </row>
    <row r="30" spans="1:29" x14ac:dyDescent="0.25">
      <c r="A30" s="111" t="str">
        <f>'2.FoodPricesAndComposition'!A20</f>
        <v>Pumpkin pie filling, canned, Libby's brand</v>
      </c>
      <c r="B30" s="97">
        <f>C30*'2.FoodPricesAndComposition'!F20</f>
        <v>0</v>
      </c>
      <c r="C30" s="146">
        <v>0</v>
      </c>
      <c r="D30" s="16" t="str">
        <f>'2.FoodPricesAndComposition'!D20</f>
        <v>0.33 cup</v>
      </c>
      <c r="E30" s="119">
        <f>'2.FoodPricesAndComposition'!F20</f>
        <v>0.45</v>
      </c>
      <c r="F30" s="104">
        <f>C30*'2.FoodPricesAndComposition'!H20</f>
        <v>0</v>
      </c>
      <c r="G30" s="104">
        <f>C30*'2.FoodPricesAndComposition'!I20</f>
        <v>0</v>
      </c>
      <c r="H30" s="104">
        <f>C30*'2.FoodPricesAndComposition'!J20</f>
        <v>0</v>
      </c>
      <c r="I30" s="104">
        <f>C30*'2.FoodPricesAndComposition'!K20</f>
        <v>0</v>
      </c>
      <c r="J30" s="104">
        <f>C30*'2.FoodPricesAndComposition'!L20</f>
        <v>0</v>
      </c>
      <c r="K30" s="104">
        <f>C30*'2.FoodPricesAndComposition'!M20</f>
        <v>0</v>
      </c>
      <c r="L30" s="104">
        <f>C30*'2.FoodPricesAndComposition'!N20</f>
        <v>0</v>
      </c>
      <c r="M30" s="104">
        <f>C30*'2.FoodPricesAndComposition'!O20</f>
        <v>0</v>
      </c>
      <c r="N30" s="104">
        <f>C30*'2.FoodPricesAndComposition'!P20</f>
        <v>0</v>
      </c>
      <c r="O30" s="104">
        <f>C30*'2.FoodPricesAndComposition'!Q20</f>
        <v>0</v>
      </c>
      <c r="P30" s="104">
        <f>C30*'2.FoodPricesAndComposition'!R20</f>
        <v>0</v>
      </c>
      <c r="Q30" s="104">
        <f>C30*'2.FoodPricesAndComposition'!S20</f>
        <v>0</v>
      </c>
      <c r="R30" s="104">
        <f>C30*'2.FoodPricesAndComposition'!T20</f>
        <v>0</v>
      </c>
      <c r="S30" s="104">
        <f>C30*'2.FoodPricesAndComposition'!U20</f>
        <v>0</v>
      </c>
      <c r="T30" s="104">
        <f>C30*'2.FoodPricesAndComposition'!V20</f>
        <v>0</v>
      </c>
      <c r="U30" s="104">
        <f>C30*'2.FoodPricesAndComposition'!W20</f>
        <v>0</v>
      </c>
      <c r="V30" s="104">
        <f>C30*'2.FoodPricesAndComposition'!X20</f>
        <v>0</v>
      </c>
      <c r="W30" s="104">
        <f>C30*'2.FoodPricesAndComposition'!Y20</f>
        <v>0</v>
      </c>
      <c r="X30" s="104">
        <f>C30*'2.FoodPricesAndComposition'!Z20</f>
        <v>0</v>
      </c>
      <c r="Y30" s="104">
        <f>C30*'2.FoodPricesAndComposition'!AA20</f>
        <v>0</v>
      </c>
      <c r="Z30" s="104">
        <f>C30*'2.FoodPricesAndComposition'!AB20</f>
        <v>0</v>
      </c>
      <c r="AA30" s="104">
        <f>C30*'2.FoodPricesAndComposition'!AC20</f>
        <v>0</v>
      </c>
      <c r="AB30" s="104">
        <f>C30*'2.FoodPricesAndComposition'!AD20</f>
        <v>0</v>
      </c>
      <c r="AC30">
        <v>16</v>
      </c>
    </row>
    <row r="31" spans="1:29" x14ac:dyDescent="0.25">
      <c r="A31" s="111" t="str">
        <f>'2.FoodPricesAndComposition'!A21</f>
        <v>Spinach, bagged, fresh, Stop &amp; Shop brand</v>
      </c>
      <c r="B31" s="97">
        <f>C31*'2.FoodPricesAndComposition'!F21</f>
        <v>0</v>
      </c>
      <c r="C31" s="146">
        <v>0</v>
      </c>
      <c r="D31" s="16" t="str">
        <f>'2.FoodPricesAndComposition'!D21</f>
        <v>3 cup</v>
      </c>
      <c r="E31" s="119">
        <f>'2.FoodPricesAndComposition'!F21</f>
        <v>1.75</v>
      </c>
      <c r="F31" s="104">
        <f>C31*'2.FoodPricesAndComposition'!H21</f>
        <v>0</v>
      </c>
      <c r="G31" s="104">
        <f>C31*'2.FoodPricesAndComposition'!I21</f>
        <v>0</v>
      </c>
      <c r="H31" s="104">
        <f>C31*'2.FoodPricesAndComposition'!J21</f>
        <v>0</v>
      </c>
      <c r="I31" s="104">
        <f>C31*'2.FoodPricesAndComposition'!K21</f>
        <v>0</v>
      </c>
      <c r="J31" s="104">
        <f>C31*'2.FoodPricesAndComposition'!L21</f>
        <v>0</v>
      </c>
      <c r="K31" s="104">
        <f>C31*'2.FoodPricesAndComposition'!M21</f>
        <v>0</v>
      </c>
      <c r="L31" s="104">
        <f>C31*'2.FoodPricesAndComposition'!N21</f>
        <v>0</v>
      </c>
      <c r="M31" s="104">
        <f>C31*'2.FoodPricesAndComposition'!O21</f>
        <v>0</v>
      </c>
      <c r="N31" s="104">
        <f>C31*'2.FoodPricesAndComposition'!P21</f>
        <v>0</v>
      </c>
      <c r="O31" s="104">
        <f>C31*'2.FoodPricesAndComposition'!Q21</f>
        <v>0</v>
      </c>
      <c r="P31" s="104">
        <f>C31*'2.FoodPricesAndComposition'!R21</f>
        <v>0</v>
      </c>
      <c r="Q31" s="104">
        <f>C31*'2.FoodPricesAndComposition'!S21</f>
        <v>0</v>
      </c>
      <c r="R31" s="104">
        <f>C31*'2.FoodPricesAndComposition'!T21</f>
        <v>0</v>
      </c>
      <c r="S31" s="104">
        <f>C31*'2.FoodPricesAndComposition'!U21</f>
        <v>0</v>
      </c>
      <c r="T31" s="104">
        <f>C31*'2.FoodPricesAndComposition'!V21</f>
        <v>0</v>
      </c>
      <c r="U31" s="104">
        <f>C31*'2.FoodPricesAndComposition'!W21</f>
        <v>0</v>
      </c>
      <c r="V31" s="104">
        <f>C31*'2.FoodPricesAndComposition'!X21</f>
        <v>0</v>
      </c>
      <c r="W31" s="104">
        <f>C31*'2.FoodPricesAndComposition'!Y21</f>
        <v>0</v>
      </c>
      <c r="X31" s="104">
        <f>C31*'2.FoodPricesAndComposition'!Z21</f>
        <v>0</v>
      </c>
      <c r="Y31" s="104">
        <f>C31*'2.FoodPricesAndComposition'!AA21</f>
        <v>0</v>
      </c>
      <c r="Z31" s="104">
        <f>C31*'2.FoodPricesAndComposition'!AB21</f>
        <v>0</v>
      </c>
      <c r="AA31" s="104">
        <f>C31*'2.FoodPricesAndComposition'!AC21</f>
        <v>0</v>
      </c>
      <c r="AB31" s="104">
        <f>C31*'2.FoodPricesAndComposition'!AD21</f>
        <v>0</v>
      </c>
      <c r="AC31">
        <v>17</v>
      </c>
    </row>
    <row r="32" spans="1:29" x14ac:dyDescent="0.25">
      <c r="A32" s="111" t="str">
        <f>'2.FoodPricesAndComposition'!A22</f>
        <v>Spinach, cut leaf, frozen, Stop &amp; Shop brand</v>
      </c>
      <c r="B32" s="97">
        <f>C32*'2.FoodPricesAndComposition'!F22</f>
        <v>0</v>
      </c>
      <c r="C32" s="146">
        <v>0</v>
      </c>
      <c r="D32" s="16" t="str">
        <f>'2.FoodPricesAndComposition'!D22</f>
        <v>1 cup</v>
      </c>
      <c r="E32" s="119">
        <f>'2.FoodPricesAndComposition'!F22</f>
        <v>0.4</v>
      </c>
      <c r="F32" s="104">
        <f>C32*'2.FoodPricesAndComposition'!H22</f>
        <v>0</v>
      </c>
      <c r="G32" s="104">
        <f>C32*'2.FoodPricesAndComposition'!I22</f>
        <v>0</v>
      </c>
      <c r="H32" s="104">
        <f>C32*'2.FoodPricesAndComposition'!J22</f>
        <v>0</v>
      </c>
      <c r="I32" s="104">
        <f>C32*'2.FoodPricesAndComposition'!K22</f>
        <v>0</v>
      </c>
      <c r="J32" s="104">
        <f>C32*'2.FoodPricesAndComposition'!L22</f>
        <v>0</v>
      </c>
      <c r="K32" s="104">
        <f>C32*'2.FoodPricesAndComposition'!M22</f>
        <v>0</v>
      </c>
      <c r="L32" s="104">
        <f>C32*'2.FoodPricesAndComposition'!N22</f>
        <v>0</v>
      </c>
      <c r="M32" s="104">
        <f>C32*'2.FoodPricesAndComposition'!O22</f>
        <v>0</v>
      </c>
      <c r="N32" s="104">
        <f>C32*'2.FoodPricesAndComposition'!P22</f>
        <v>0</v>
      </c>
      <c r="O32" s="104">
        <f>C32*'2.FoodPricesAndComposition'!Q22</f>
        <v>0</v>
      </c>
      <c r="P32" s="104">
        <f>C32*'2.FoodPricesAndComposition'!R22</f>
        <v>0</v>
      </c>
      <c r="Q32" s="104">
        <f>C32*'2.FoodPricesAndComposition'!S22</f>
        <v>0</v>
      </c>
      <c r="R32" s="104">
        <f>C32*'2.FoodPricesAndComposition'!T22</f>
        <v>0</v>
      </c>
      <c r="S32" s="104">
        <f>C32*'2.FoodPricesAndComposition'!U22</f>
        <v>0</v>
      </c>
      <c r="T32" s="104">
        <f>C32*'2.FoodPricesAndComposition'!V22</f>
        <v>0</v>
      </c>
      <c r="U32" s="104">
        <f>C32*'2.FoodPricesAndComposition'!W22</f>
        <v>0</v>
      </c>
      <c r="V32" s="104">
        <f>C32*'2.FoodPricesAndComposition'!X22</f>
        <v>0</v>
      </c>
      <c r="W32" s="104">
        <f>C32*'2.FoodPricesAndComposition'!Y22</f>
        <v>0</v>
      </c>
      <c r="X32" s="104">
        <f>C32*'2.FoodPricesAndComposition'!Z22</f>
        <v>0</v>
      </c>
      <c r="Y32" s="104">
        <f>C32*'2.FoodPricesAndComposition'!AA22</f>
        <v>0</v>
      </c>
      <c r="Z32" s="104">
        <f>C32*'2.FoodPricesAndComposition'!AB22</f>
        <v>0</v>
      </c>
      <c r="AA32" s="104">
        <f>C32*'2.FoodPricesAndComposition'!AC22</f>
        <v>0</v>
      </c>
      <c r="AB32" s="104">
        <f>C32*'2.FoodPricesAndComposition'!AD22</f>
        <v>0</v>
      </c>
      <c r="AC32">
        <v>18</v>
      </c>
    </row>
    <row r="33" spans="1:29" x14ac:dyDescent="0.25">
      <c r="A33" s="111" t="str">
        <f>'2.FoodPricesAndComposition'!A23</f>
        <v>Spinach, whole leaf, canned, Stop &amp; Shop brand</v>
      </c>
      <c r="B33" s="97">
        <f>C33*'2.FoodPricesAndComposition'!F23</f>
        <v>0</v>
      </c>
      <c r="C33" s="146">
        <v>0</v>
      </c>
      <c r="D33" s="16" t="str">
        <f>'2.FoodPricesAndComposition'!D23</f>
        <v>0.5 cup</v>
      </c>
      <c r="E33" s="119">
        <f>'2.FoodPricesAndComposition'!F23</f>
        <v>0.43</v>
      </c>
      <c r="F33" s="104">
        <f>C33*'2.FoodPricesAndComposition'!H23</f>
        <v>0</v>
      </c>
      <c r="G33" s="104">
        <f>C33*'2.FoodPricesAndComposition'!I23</f>
        <v>0</v>
      </c>
      <c r="H33" s="104">
        <f>C33*'2.FoodPricesAndComposition'!J23</f>
        <v>0</v>
      </c>
      <c r="I33" s="104">
        <f>C33*'2.FoodPricesAndComposition'!K23</f>
        <v>0</v>
      </c>
      <c r="J33" s="104">
        <f>C33*'2.FoodPricesAndComposition'!L23</f>
        <v>0</v>
      </c>
      <c r="K33" s="104">
        <f>C33*'2.FoodPricesAndComposition'!M23</f>
        <v>0</v>
      </c>
      <c r="L33" s="104">
        <f>C33*'2.FoodPricesAndComposition'!N23</f>
        <v>0</v>
      </c>
      <c r="M33" s="104">
        <f>C33*'2.FoodPricesAndComposition'!O23</f>
        <v>0</v>
      </c>
      <c r="N33" s="104">
        <f>C33*'2.FoodPricesAndComposition'!P23</f>
        <v>0</v>
      </c>
      <c r="O33" s="104">
        <f>C33*'2.FoodPricesAndComposition'!Q23</f>
        <v>0</v>
      </c>
      <c r="P33" s="104">
        <f>C33*'2.FoodPricesAndComposition'!R23</f>
        <v>0</v>
      </c>
      <c r="Q33" s="104">
        <f>C33*'2.FoodPricesAndComposition'!S23</f>
        <v>0</v>
      </c>
      <c r="R33" s="104">
        <f>C33*'2.FoodPricesAndComposition'!T23</f>
        <v>0</v>
      </c>
      <c r="S33" s="104">
        <f>C33*'2.FoodPricesAndComposition'!U23</f>
        <v>0</v>
      </c>
      <c r="T33" s="104">
        <f>C33*'2.FoodPricesAndComposition'!V23</f>
        <v>0</v>
      </c>
      <c r="U33" s="104">
        <f>C33*'2.FoodPricesAndComposition'!W23</f>
        <v>0</v>
      </c>
      <c r="V33" s="104">
        <f>C33*'2.FoodPricesAndComposition'!X23</f>
        <v>0</v>
      </c>
      <c r="W33" s="104">
        <f>C33*'2.FoodPricesAndComposition'!Y23</f>
        <v>0</v>
      </c>
      <c r="X33" s="104">
        <f>C33*'2.FoodPricesAndComposition'!Z23</f>
        <v>0</v>
      </c>
      <c r="Y33" s="104">
        <f>C33*'2.FoodPricesAndComposition'!AA23</f>
        <v>0</v>
      </c>
      <c r="Z33" s="104">
        <f>C33*'2.FoodPricesAndComposition'!AB23</f>
        <v>0</v>
      </c>
      <c r="AA33" s="104">
        <f>C33*'2.FoodPricesAndComposition'!AC23</f>
        <v>0</v>
      </c>
      <c r="AB33" s="104">
        <f>C33*'2.FoodPricesAndComposition'!AD23</f>
        <v>0</v>
      </c>
      <c r="AC33">
        <v>19</v>
      </c>
    </row>
    <row r="34" spans="1:29" x14ac:dyDescent="0.25">
      <c r="A34" s="111" t="str">
        <f>'2.FoodPricesAndComposition'!A24</f>
        <v>Tomato on the vine, fresh</v>
      </c>
      <c r="B34" s="97">
        <f>C34*'2.FoodPricesAndComposition'!F24</f>
        <v>0</v>
      </c>
      <c r="C34" s="146">
        <v>0</v>
      </c>
      <c r="D34" s="16" t="str">
        <f>'2.FoodPricesAndComposition'!D24</f>
        <v>1 tomato</v>
      </c>
      <c r="E34" s="119">
        <f>'2.FoodPricesAndComposition'!F24</f>
        <v>0.6</v>
      </c>
      <c r="F34" s="104">
        <f>C34*'2.FoodPricesAndComposition'!H24</f>
        <v>0</v>
      </c>
      <c r="G34" s="104">
        <f>C34*'2.FoodPricesAndComposition'!I24</f>
        <v>0</v>
      </c>
      <c r="H34" s="104">
        <f>C34*'2.FoodPricesAndComposition'!J24</f>
        <v>0</v>
      </c>
      <c r="I34" s="104">
        <f>C34*'2.FoodPricesAndComposition'!K24</f>
        <v>0</v>
      </c>
      <c r="J34" s="104">
        <f>C34*'2.FoodPricesAndComposition'!L24</f>
        <v>0</v>
      </c>
      <c r="K34" s="104">
        <f>C34*'2.FoodPricesAndComposition'!M24</f>
        <v>0</v>
      </c>
      <c r="L34" s="104">
        <f>C34*'2.FoodPricesAndComposition'!N24</f>
        <v>0</v>
      </c>
      <c r="M34" s="104">
        <f>C34*'2.FoodPricesAndComposition'!O24</f>
        <v>0</v>
      </c>
      <c r="N34" s="104">
        <f>C34*'2.FoodPricesAndComposition'!P24</f>
        <v>0</v>
      </c>
      <c r="O34" s="104">
        <f>C34*'2.FoodPricesAndComposition'!Q24</f>
        <v>0</v>
      </c>
      <c r="P34" s="104">
        <f>C34*'2.FoodPricesAndComposition'!R24</f>
        <v>0</v>
      </c>
      <c r="Q34" s="104">
        <f>C34*'2.FoodPricesAndComposition'!S24</f>
        <v>0</v>
      </c>
      <c r="R34" s="104">
        <f>C34*'2.FoodPricesAndComposition'!T24</f>
        <v>0</v>
      </c>
      <c r="S34" s="104">
        <f>C34*'2.FoodPricesAndComposition'!U24</f>
        <v>0</v>
      </c>
      <c r="T34" s="104">
        <f>C34*'2.FoodPricesAndComposition'!V24</f>
        <v>0</v>
      </c>
      <c r="U34" s="104">
        <f>C34*'2.FoodPricesAndComposition'!W24</f>
        <v>0</v>
      </c>
      <c r="V34" s="104">
        <f>C34*'2.FoodPricesAndComposition'!X24</f>
        <v>0</v>
      </c>
      <c r="W34" s="104">
        <f>C34*'2.FoodPricesAndComposition'!Y24</f>
        <v>0</v>
      </c>
      <c r="X34" s="104">
        <f>C34*'2.FoodPricesAndComposition'!Z24</f>
        <v>0</v>
      </c>
      <c r="Y34" s="104">
        <f>C34*'2.FoodPricesAndComposition'!AA24</f>
        <v>0</v>
      </c>
      <c r="Z34" s="104">
        <f>C34*'2.FoodPricesAndComposition'!AB24</f>
        <v>0</v>
      </c>
      <c r="AA34" s="104">
        <f>C34*'2.FoodPricesAndComposition'!AC24</f>
        <v>0</v>
      </c>
      <c r="AB34" s="104">
        <f>C34*'2.FoodPricesAndComposition'!AD24</f>
        <v>0</v>
      </c>
      <c r="AC34">
        <v>20</v>
      </c>
    </row>
    <row r="35" spans="1:29" x14ac:dyDescent="0.25">
      <c r="A35" s="111" t="str">
        <f>'2.FoodPricesAndComposition'!A25</f>
        <v>Tomato sauce, canned, Stop &amp; Shop brand</v>
      </c>
      <c r="B35" s="97">
        <f>C35*'2.FoodPricesAndComposition'!F25</f>
        <v>0</v>
      </c>
      <c r="C35" s="146">
        <v>0</v>
      </c>
      <c r="D35" s="16" t="str">
        <f>'2.FoodPricesAndComposition'!D25</f>
        <v>0.25 cup</v>
      </c>
      <c r="E35" s="119">
        <f>'2.FoodPricesAndComposition'!F25</f>
        <v>0.17</v>
      </c>
      <c r="F35" s="104">
        <f>C35*'2.FoodPricesAndComposition'!H25</f>
        <v>0</v>
      </c>
      <c r="G35" s="104">
        <f>C35*'2.FoodPricesAndComposition'!I25</f>
        <v>0</v>
      </c>
      <c r="H35" s="104">
        <f>C35*'2.FoodPricesAndComposition'!J25</f>
        <v>0</v>
      </c>
      <c r="I35" s="104">
        <f>C35*'2.FoodPricesAndComposition'!K25</f>
        <v>0</v>
      </c>
      <c r="J35" s="104">
        <f>C35*'2.FoodPricesAndComposition'!L25</f>
        <v>0</v>
      </c>
      <c r="K35" s="104">
        <f>C35*'2.FoodPricesAndComposition'!M25</f>
        <v>0</v>
      </c>
      <c r="L35" s="104">
        <f>C35*'2.FoodPricesAndComposition'!N25</f>
        <v>0</v>
      </c>
      <c r="M35" s="104">
        <f>C35*'2.FoodPricesAndComposition'!O25</f>
        <v>0</v>
      </c>
      <c r="N35" s="104">
        <f>C35*'2.FoodPricesAndComposition'!P25</f>
        <v>0</v>
      </c>
      <c r="O35" s="104">
        <f>C35*'2.FoodPricesAndComposition'!Q25</f>
        <v>0</v>
      </c>
      <c r="P35" s="104">
        <f>C35*'2.FoodPricesAndComposition'!R25</f>
        <v>0</v>
      </c>
      <c r="Q35" s="104">
        <f>C35*'2.FoodPricesAndComposition'!S25</f>
        <v>0</v>
      </c>
      <c r="R35" s="104">
        <f>C35*'2.FoodPricesAndComposition'!T25</f>
        <v>0</v>
      </c>
      <c r="S35" s="104">
        <f>C35*'2.FoodPricesAndComposition'!U25</f>
        <v>0</v>
      </c>
      <c r="T35" s="104">
        <f>C35*'2.FoodPricesAndComposition'!V25</f>
        <v>0</v>
      </c>
      <c r="U35" s="104">
        <f>C35*'2.FoodPricesAndComposition'!W25</f>
        <v>0</v>
      </c>
      <c r="V35" s="104">
        <f>C35*'2.FoodPricesAndComposition'!X25</f>
        <v>0</v>
      </c>
      <c r="W35" s="104">
        <f>C35*'2.FoodPricesAndComposition'!Y25</f>
        <v>0</v>
      </c>
      <c r="X35" s="104">
        <f>C35*'2.FoodPricesAndComposition'!Z25</f>
        <v>0</v>
      </c>
      <c r="Y35" s="104">
        <f>C35*'2.FoodPricesAndComposition'!AA25</f>
        <v>0</v>
      </c>
      <c r="Z35" s="104">
        <f>C35*'2.FoodPricesAndComposition'!AB25</f>
        <v>0</v>
      </c>
      <c r="AA35" s="104">
        <f>C35*'2.FoodPricesAndComposition'!AC25</f>
        <v>0</v>
      </c>
      <c r="AB35" s="104">
        <f>C35*'2.FoodPricesAndComposition'!AD25</f>
        <v>0</v>
      </c>
      <c r="AC35">
        <v>21</v>
      </c>
    </row>
    <row r="36" spans="1:29" x14ac:dyDescent="0.25">
      <c r="A36" s="101" t="str">
        <f>'2.FoodPricesAndComposition'!A26</f>
        <v>Starchy staples</v>
      </c>
      <c r="C36" s="147">
        <v>0</v>
      </c>
      <c r="D36" s="16"/>
      <c r="E36" s="119"/>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v>22</v>
      </c>
    </row>
    <row r="37" spans="1:29" x14ac:dyDescent="0.25">
      <c r="A37" s="111" t="str">
        <f>'2.FoodPricesAndComposition'!A27</f>
        <v>Bread, multigrain premium, Stop &amp; Shop brand</v>
      </c>
      <c r="B37" s="97">
        <f>C37*'2.FoodPricesAndComposition'!F27</f>
        <v>0</v>
      </c>
      <c r="C37" s="146">
        <v>0</v>
      </c>
      <c r="D37" s="16" t="str">
        <f>'2.FoodPricesAndComposition'!D27</f>
        <v>1 slice</v>
      </c>
      <c r="E37" s="119">
        <f>'2.FoodPricesAndComposition'!F27</f>
        <v>0.19</v>
      </c>
      <c r="F37" s="104">
        <f>C37*'2.FoodPricesAndComposition'!H27</f>
        <v>0</v>
      </c>
      <c r="G37" s="104">
        <f>C37*'2.FoodPricesAndComposition'!I27</f>
        <v>0</v>
      </c>
      <c r="H37" s="104">
        <f>C37*'2.FoodPricesAndComposition'!J27</f>
        <v>0</v>
      </c>
      <c r="I37" s="104">
        <f>C37*'2.FoodPricesAndComposition'!K27</f>
        <v>0</v>
      </c>
      <c r="J37" s="104">
        <f>C37*'2.FoodPricesAndComposition'!L27</f>
        <v>0</v>
      </c>
      <c r="K37" s="104">
        <f>C37*'2.FoodPricesAndComposition'!M27</f>
        <v>0</v>
      </c>
      <c r="L37" s="104">
        <f>C37*'2.FoodPricesAndComposition'!N27</f>
        <v>0</v>
      </c>
      <c r="M37" s="104">
        <f>C37*'2.FoodPricesAndComposition'!O27</f>
        <v>0</v>
      </c>
      <c r="N37" s="104">
        <f>C37*'2.FoodPricesAndComposition'!P27</f>
        <v>0</v>
      </c>
      <c r="O37" s="104">
        <f>C37*'2.FoodPricesAndComposition'!Q27</f>
        <v>0</v>
      </c>
      <c r="P37" s="104">
        <f>C37*'2.FoodPricesAndComposition'!R27</f>
        <v>0</v>
      </c>
      <c r="Q37" s="104">
        <f>C37*'2.FoodPricesAndComposition'!S27</f>
        <v>0</v>
      </c>
      <c r="R37" s="104">
        <f>C37*'2.FoodPricesAndComposition'!T27</f>
        <v>0</v>
      </c>
      <c r="S37" s="104">
        <f>C37*'2.FoodPricesAndComposition'!U27</f>
        <v>0</v>
      </c>
      <c r="T37" s="104">
        <f>C37*'2.FoodPricesAndComposition'!V27</f>
        <v>0</v>
      </c>
      <c r="U37" s="104">
        <f>C37*'2.FoodPricesAndComposition'!W27</f>
        <v>0</v>
      </c>
      <c r="V37" s="104">
        <f>C37*'2.FoodPricesAndComposition'!X27</f>
        <v>0</v>
      </c>
      <c r="W37" s="104">
        <f>C37*'2.FoodPricesAndComposition'!Y27</f>
        <v>0</v>
      </c>
      <c r="X37" s="104">
        <f>C37*'2.FoodPricesAndComposition'!Z27</f>
        <v>0</v>
      </c>
      <c r="Y37" s="104">
        <f>C37*'2.FoodPricesAndComposition'!AA27</f>
        <v>0</v>
      </c>
      <c r="Z37" s="104">
        <f>C37*'2.FoodPricesAndComposition'!AB27</f>
        <v>0</v>
      </c>
      <c r="AA37" s="104">
        <f>C37*'2.FoodPricesAndComposition'!AC27</f>
        <v>0</v>
      </c>
      <c r="AB37" s="104">
        <f>C37*'2.FoodPricesAndComposition'!AD27</f>
        <v>0</v>
      </c>
      <c r="AC37">
        <v>23</v>
      </c>
    </row>
    <row r="38" spans="1:29" x14ac:dyDescent="0.25">
      <c r="A38" s="111" t="str">
        <f>'2.FoodPricesAndComposition'!A28</f>
        <v xml:space="preserve">Bread, white round top, Stop &amp; Shop brand </v>
      </c>
      <c r="B38" s="97">
        <f>C38*'2.FoodPricesAndComposition'!F28</f>
        <v>0</v>
      </c>
      <c r="C38" s="146">
        <v>0</v>
      </c>
      <c r="D38" s="16" t="str">
        <f>'2.FoodPricesAndComposition'!D28</f>
        <v>2 slices</v>
      </c>
      <c r="E38" s="119">
        <f>'2.FoodPricesAndComposition'!F28</f>
        <v>0.16500000000000001</v>
      </c>
      <c r="F38" s="104">
        <f>C38*'2.FoodPricesAndComposition'!H28</f>
        <v>0</v>
      </c>
      <c r="G38" s="104">
        <f>C38*'2.FoodPricesAndComposition'!I28</f>
        <v>0</v>
      </c>
      <c r="H38" s="104">
        <f>C38*'2.FoodPricesAndComposition'!J28</f>
        <v>0</v>
      </c>
      <c r="I38" s="104">
        <f>C38*'2.FoodPricesAndComposition'!K28</f>
        <v>0</v>
      </c>
      <c r="J38" s="104">
        <f>C38*'2.FoodPricesAndComposition'!L28</f>
        <v>0</v>
      </c>
      <c r="K38" s="104">
        <f>C38*'2.FoodPricesAndComposition'!M28</f>
        <v>0</v>
      </c>
      <c r="L38" s="104">
        <f>C38*'2.FoodPricesAndComposition'!N28</f>
        <v>0</v>
      </c>
      <c r="M38" s="104">
        <f>C38*'2.FoodPricesAndComposition'!O28</f>
        <v>0</v>
      </c>
      <c r="N38" s="104">
        <f>C38*'2.FoodPricesAndComposition'!P28</f>
        <v>0</v>
      </c>
      <c r="O38" s="104">
        <f>C38*'2.FoodPricesAndComposition'!Q28</f>
        <v>0</v>
      </c>
      <c r="P38" s="104">
        <f>C38*'2.FoodPricesAndComposition'!R28</f>
        <v>0</v>
      </c>
      <c r="Q38" s="104">
        <f>C38*'2.FoodPricesAndComposition'!S28</f>
        <v>0</v>
      </c>
      <c r="R38" s="104">
        <f>C38*'2.FoodPricesAndComposition'!T28</f>
        <v>0</v>
      </c>
      <c r="S38" s="104">
        <f>C38*'2.FoodPricesAndComposition'!U28</f>
        <v>0</v>
      </c>
      <c r="T38" s="104">
        <f>C38*'2.FoodPricesAndComposition'!V28</f>
        <v>0</v>
      </c>
      <c r="U38" s="104">
        <f>C38*'2.FoodPricesAndComposition'!W28</f>
        <v>0</v>
      </c>
      <c r="V38" s="104">
        <f>C38*'2.FoodPricesAndComposition'!X28</f>
        <v>0</v>
      </c>
      <c r="W38" s="104">
        <f>C38*'2.FoodPricesAndComposition'!Y28</f>
        <v>0</v>
      </c>
      <c r="X38" s="104">
        <f>C38*'2.FoodPricesAndComposition'!Z28</f>
        <v>0</v>
      </c>
      <c r="Y38" s="104">
        <f>C38*'2.FoodPricesAndComposition'!AA28</f>
        <v>0</v>
      </c>
      <c r="Z38" s="104">
        <f>C38*'2.FoodPricesAndComposition'!AB28</f>
        <v>0</v>
      </c>
      <c r="AA38" s="104">
        <f>C38*'2.FoodPricesAndComposition'!AC28</f>
        <v>0</v>
      </c>
      <c r="AB38" s="104">
        <f>C38*'2.FoodPricesAndComposition'!AD28</f>
        <v>0</v>
      </c>
      <c r="AC38">
        <v>24</v>
      </c>
    </row>
    <row r="39" spans="1:29" x14ac:dyDescent="0.25">
      <c r="A39" s="111" t="str">
        <f>'2.FoodPricesAndComposition'!A29</f>
        <v>Corn masa flour, Maseca brand</v>
      </c>
      <c r="B39" s="97">
        <f>C39*'2.FoodPricesAndComposition'!F29</f>
        <v>0</v>
      </c>
      <c r="C39" s="146">
        <v>0</v>
      </c>
      <c r="D39" s="16" t="str">
        <f>'2.FoodPricesAndComposition'!D29</f>
        <v>1 cup</v>
      </c>
      <c r="E39" s="119">
        <f>'2.FoodPricesAndComposition'!F29</f>
        <v>0.33</v>
      </c>
      <c r="F39" s="104">
        <f>C39*'2.FoodPricesAndComposition'!H29</f>
        <v>0</v>
      </c>
      <c r="G39" s="104">
        <f>C39*'2.FoodPricesAndComposition'!I29</f>
        <v>0</v>
      </c>
      <c r="H39" s="104">
        <f>C39*'2.FoodPricesAndComposition'!J29</f>
        <v>0</v>
      </c>
      <c r="I39" s="104">
        <f>C39*'2.FoodPricesAndComposition'!K29</f>
        <v>0</v>
      </c>
      <c r="J39" s="104">
        <f>C39*'2.FoodPricesAndComposition'!L29</f>
        <v>0</v>
      </c>
      <c r="K39" s="104">
        <f>C39*'2.FoodPricesAndComposition'!M29</f>
        <v>0</v>
      </c>
      <c r="L39" s="104">
        <f>C39*'2.FoodPricesAndComposition'!N29</f>
        <v>0</v>
      </c>
      <c r="M39" s="104">
        <f>C39*'2.FoodPricesAndComposition'!O29</f>
        <v>0</v>
      </c>
      <c r="N39" s="104">
        <f>C39*'2.FoodPricesAndComposition'!P29</f>
        <v>0</v>
      </c>
      <c r="O39" s="104">
        <f>C39*'2.FoodPricesAndComposition'!Q29</f>
        <v>0</v>
      </c>
      <c r="P39" s="104">
        <f>C39*'2.FoodPricesAndComposition'!R29</f>
        <v>0</v>
      </c>
      <c r="Q39" s="104">
        <f>C39*'2.FoodPricesAndComposition'!S29</f>
        <v>0</v>
      </c>
      <c r="R39" s="104">
        <f>C39*'2.FoodPricesAndComposition'!T29</f>
        <v>0</v>
      </c>
      <c r="S39" s="104">
        <f>C39*'2.FoodPricesAndComposition'!U29</f>
        <v>0</v>
      </c>
      <c r="T39" s="104">
        <f>C39*'2.FoodPricesAndComposition'!V29</f>
        <v>0</v>
      </c>
      <c r="U39" s="104">
        <f>C39*'2.FoodPricesAndComposition'!W29</f>
        <v>0</v>
      </c>
      <c r="V39" s="104">
        <f>C39*'2.FoodPricesAndComposition'!X29</f>
        <v>0</v>
      </c>
      <c r="W39" s="104">
        <f>C39*'2.FoodPricesAndComposition'!Y29</f>
        <v>0</v>
      </c>
      <c r="X39" s="104">
        <f>C39*'2.FoodPricesAndComposition'!Z29</f>
        <v>0</v>
      </c>
      <c r="Y39" s="104">
        <f>C39*'2.FoodPricesAndComposition'!AA29</f>
        <v>0</v>
      </c>
      <c r="Z39" s="104">
        <f>C39*'2.FoodPricesAndComposition'!AB29</f>
        <v>0</v>
      </c>
      <c r="AA39" s="104">
        <f>C39*'2.FoodPricesAndComposition'!AC29</f>
        <v>0</v>
      </c>
      <c r="AB39" s="104">
        <f>C39*'2.FoodPricesAndComposition'!AD29</f>
        <v>0</v>
      </c>
      <c r="AC39">
        <v>25</v>
      </c>
    </row>
    <row r="40" spans="1:29" ht="17.100000000000001" customHeight="1" x14ac:dyDescent="0.25">
      <c r="A40" s="111" t="str">
        <f>'2.FoodPricesAndComposition'!A30</f>
        <v>Corn tortillas, soft, yellow, small, Mission Foods brand</v>
      </c>
      <c r="B40" s="97">
        <f>C40*'2.FoodPricesAndComposition'!F30</f>
        <v>0</v>
      </c>
      <c r="C40" s="146">
        <v>0</v>
      </c>
      <c r="D40" s="16" t="str">
        <f>'2.FoodPricesAndComposition'!D30</f>
        <v>3 tortillas</v>
      </c>
      <c r="E40" s="119">
        <f>'2.FoodPricesAndComposition'!F30</f>
        <v>0.37</v>
      </c>
      <c r="F40" s="104">
        <f>C40*'2.FoodPricesAndComposition'!H30</f>
        <v>0</v>
      </c>
      <c r="G40" s="104">
        <f>C40*'2.FoodPricesAndComposition'!I30</f>
        <v>0</v>
      </c>
      <c r="H40" s="104">
        <f>C40*'2.FoodPricesAndComposition'!J30</f>
        <v>0</v>
      </c>
      <c r="I40" s="104">
        <f>C40*'2.FoodPricesAndComposition'!K30</f>
        <v>0</v>
      </c>
      <c r="J40" s="104">
        <f>C40*'2.FoodPricesAndComposition'!L30</f>
        <v>0</v>
      </c>
      <c r="K40" s="104">
        <f>C40*'2.FoodPricesAndComposition'!M30</f>
        <v>0</v>
      </c>
      <c r="L40" s="104">
        <f>C40*'2.FoodPricesAndComposition'!N30</f>
        <v>0</v>
      </c>
      <c r="M40" s="104">
        <f>C40*'2.FoodPricesAndComposition'!O30</f>
        <v>0</v>
      </c>
      <c r="N40" s="104">
        <f>C40*'2.FoodPricesAndComposition'!P30</f>
        <v>0</v>
      </c>
      <c r="O40" s="104">
        <f>C40*'2.FoodPricesAndComposition'!Q30</f>
        <v>0</v>
      </c>
      <c r="P40" s="104">
        <f>C40*'2.FoodPricesAndComposition'!R30</f>
        <v>0</v>
      </c>
      <c r="Q40" s="104">
        <f>C40*'2.FoodPricesAndComposition'!S30</f>
        <v>0</v>
      </c>
      <c r="R40" s="104">
        <f>C40*'2.FoodPricesAndComposition'!T30</f>
        <v>0</v>
      </c>
      <c r="S40" s="104">
        <f>C40*'2.FoodPricesAndComposition'!U30</f>
        <v>0</v>
      </c>
      <c r="T40" s="104">
        <f>C40*'2.FoodPricesAndComposition'!V30</f>
        <v>0</v>
      </c>
      <c r="U40" s="104">
        <f>C40*'2.FoodPricesAndComposition'!W30</f>
        <v>0</v>
      </c>
      <c r="V40" s="104">
        <f>C40*'2.FoodPricesAndComposition'!X30</f>
        <v>0</v>
      </c>
      <c r="W40" s="104">
        <f>C40*'2.FoodPricesAndComposition'!Y30</f>
        <v>0</v>
      </c>
      <c r="X40" s="104">
        <f>C40*'2.FoodPricesAndComposition'!Z30</f>
        <v>0</v>
      </c>
      <c r="Y40" s="104">
        <f>C40*'2.FoodPricesAndComposition'!AA30</f>
        <v>0</v>
      </c>
      <c r="Z40" s="104">
        <f>C40*'2.FoodPricesAndComposition'!AB30</f>
        <v>0</v>
      </c>
      <c r="AA40" s="104">
        <f>C40*'2.FoodPricesAndComposition'!AC30</f>
        <v>0</v>
      </c>
      <c r="AB40" s="104">
        <f>C40*'2.FoodPricesAndComposition'!AD30</f>
        <v>0</v>
      </c>
      <c r="AC40">
        <v>26</v>
      </c>
    </row>
    <row r="41" spans="1:29" x14ac:dyDescent="0.25">
      <c r="A41" s="111" t="str">
        <f>'2.FoodPricesAndComposition'!A31</f>
        <v>Egg noodles, wide, Stop &amp; Shop brand</v>
      </c>
      <c r="B41" s="97">
        <f>C41*'2.FoodPricesAndComposition'!F31</f>
        <v>0</v>
      </c>
      <c r="C41" s="146">
        <v>0</v>
      </c>
      <c r="D41" s="16" t="str">
        <f>'2.FoodPricesAndComposition'!D31</f>
        <v>1 cup dry</v>
      </c>
      <c r="E41" s="119">
        <f>'2.FoodPricesAndComposition'!F31</f>
        <v>0.42</v>
      </c>
      <c r="F41" s="104">
        <f>C41*'2.FoodPricesAndComposition'!H31</f>
        <v>0</v>
      </c>
      <c r="G41" s="104">
        <f>C41*'2.FoodPricesAndComposition'!I31</f>
        <v>0</v>
      </c>
      <c r="H41" s="104">
        <f>C41*'2.FoodPricesAndComposition'!J31</f>
        <v>0</v>
      </c>
      <c r="I41" s="104">
        <f>C41*'2.FoodPricesAndComposition'!K31</f>
        <v>0</v>
      </c>
      <c r="J41" s="104">
        <f>C41*'2.FoodPricesAndComposition'!L31</f>
        <v>0</v>
      </c>
      <c r="K41" s="104">
        <f>C41*'2.FoodPricesAndComposition'!M31</f>
        <v>0</v>
      </c>
      <c r="L41" s="104">
        <f>C41*'2.FoodPricesAndComposition'!N31</f>
        <v>0</v>
      </c>
      <c r="M41" s="104">
        <f>C41*'2.FoodPricesAndComposition'!O31</f>
        <v>0</v>
      </c>
      <c r="N41" s="104">
        <f>C41*'2.FoodPricesAndComposition'!P31</f>
        <v>0</v>
      </c>
      <c r="O41" s="104">
        <f>C41*'2.FoodPricesAndComposition'!Q31</f>
        <v>0</v>
      </c>
      <c r="P41" s="104">
        <f>C41*'2.FoodPricesAndComposition'!R31</f>
        <v>0</v>
      </c>
      <c r="Q41" s="104">
        <f>C41*'2.FoodPricesAndComposition'!S31</f>
        <v>0</v>
      </c>
      <c r="R41" s="104">
        <f>C41*'2.FoodPricesAndComposition'!T31</f>
        <v>0</v>
      </c>
      <c r="S41" s="104">
        <f>C41*'2.FoodPricesAndComposition'!U31</f>
        <v>0</v>
      </c>
      <c r="T41" s="104">
        <f>C41*'2.FoodPricesAndComposition'!V31</f>
        <v>0</v>
      </c>
      <c r="U41" s="104">
        <f>C41*'2.FoodPricesAndComposition'!W31</f>
        <v>0</v>
      </c>
      <c r="V41" s="104">
        <f>C41*'2.FoodPricesAndComposition'!X31</f>
        <v>0</v>
      </c>
      <c r="W41" s="104">
        <f>C41*'2.FoodPricesAndComposition'!Y31</f>
        <v>0</v>
      </c>
      <c r="X41" s="104">
        <f>C41*'2.FoodPricesAndComposition'!Z31</f>
        <v>0</v>
      </c>
      <c r="Y41" s="104">
        <f>C41*'2.FoodPricesAndComposition'!AA31</f>
        <v>0</v>
      </c>
      <c r="Z41" s="104">
        <f>C41*'2.FoodPricesAndComposition'!AB31</f>
        <v>0</v>
      </c>
      <c r="AA41" s="104">
        <f>C41*'2.FoodPricesAndComposition'!AC31</f>
        <v>0</v>
      </c>
      <c r="AB41" s="104">
        <f>C41*'2.FoodPricesAndComposition'!AD31</f>
        <v>0</v>
      </c>
      <c r="AC41">
        <v>27</v>
      </c>
    </row>
    <row r="42" spans="1:29" x14ac:dyDescent="0.25">
      <c r="A42" s="111" t="str">
        <f>'2.FoodPricesAndComposition'!A32</f>
        <v>Oats, old fashioned, Stop &amp; Shop brand</v>
      </c>
      <c r="B42" s="97">
        <f>C42*'2.FoodPricesAndComposition'!F32</f>
        <v>0</v>
      </c>
      <c r="C42" s="146">
        <v>0</v>
      </c>
      <c r="D42" s="16" t="str">
        <f>'2.FoodPricesAndComposition'!D32</f>
        <v xml:space="preserve">0.5 cup </v>
      </c>
      <c r="E42" s="119">
        <f>'2.FoodPricesAndComposition'!F32</f>
        <v>0.25</v>
      </c>
      <c r="F42" s="104">
        <f>C42*'2.FoodPricesAndComposition'!H32</f>
        <v>0</v>
      </c>
      <c r="G42" s="104">
        <f>C42*'2.FoodPricesAndComposition'!I32</f>
        <v>0</v>
      </c>
      <c r="H42" s="104">
        <f>C42*'2.FoodPricesAndComposition'!J32</f>
        <v>0</v>
      </c>
      <c r="I42" s="104">
        <f>C42*'2.FoodPricesAndComposition'!K32</f>
        <v>0</v>
      </c>
      <c r="J42" s="104">
        <f>C42*'2.FoodPricesAndComposition'!L32</f>
        <v>0</v>
      </c>
      <c r="K42" s="104">
        <f>C42*'2.FoodPricesAndComposition'!M32</f>
        <v>0</v>
      </c>
      <c r="L42" s="104">
        <f>C42*'2.FoodPricesAndComposition'!N32</f>
        <v>0</v>
      </c>
      <c r="M42" s="104">
        <f>C42*'2.FoodPricesAndComposition'!O32</f>
        <v>0</v>
      </c>
      <c r="N42" s="104">
        <f>C42*'2.FoodPricesAndComposition'!P32</f>
        <v>0</v>
      </c>
      <c r="O42" s="104">
        <f>C42*'2.FoodPricesAndComposition'!Q32</f>
        <v>0</v>
      </c>
      <c r="P42" s="104">
        <f>C42*'2.FoodPricesAndComposition'!R32</f>
        <v>0</v>
      </c>
      <c r="Q42" s="104">
        <f>C42*'2.FoodPricesAndComposition'!S32</f>
        <v>0</v>
      </c>
      <c r="R42" s="104">
        <f>C42*'2.FoodPricesAndComposition'!T32</f>
        <v>0</v>
      </c>
      <c r="S42" s="104">
        <f>C42*'2.FoodPricesAndComposition'!U32</f>
        <v>0</v>
      </c>
      <c r="T42" s="104">
        <f>C42*'2.FoodPricesAndComposition'!V32</f>
        <v>0</v>
      </c>
      <c r="U42" s="104">
        <f>C42*'2.FoodPricesAndComposition'!W32</f>
        <v>0</v>
      </c>
      <c r="V42" s="104">
        <f>C42*'2.FoodPricesAndComposition'!X32</f>
        <v>0</v>
      </c>
      <c r="W42" s="104">
        <f>C42*'2.FoodPricesAndComposition'!Y32</f>
        <v>0</v>
      </c>
      <c r="X42" s="104">
        <f>C42*'2.FoodPricesAndComposition'!Z32</f>
        <v>0</v>
      </c>
      <c r="Y42" s="104">
        <f>C42*'2.FoodPricesAndComposition'!AA32</f>
        <v>0</v>
      </c>
      <c r="Z42" s="104">
        <f>C42*'2.FoodPricesAndComposition'!AB32</f>
        <v>0</v>
      </c>
      <c r="AA42" s="104">
        <f>C42*'2.FoodPricesAndComposition'!AC32</f>
        <v>0</v>
      </c>
      <c r="AB42" s="104">
        <f>C42*'2.FoodPricesAndComposition'!AD32</f>
        <v>0</v>
      </c>
      <c r="AC42">
        <v>28</v>
      </c>
    </row>
    <row r="43" spans="1:29" x14ac:dyDescent="0.25">
      <c r="A43" s="111" t="str">
        <f>'2.FoodPricesAndComposition'!A33</f>
        <v>Pasta penne, Stop &amp; Shop brand</v>
      </c>
      <c r="B43" s="97">
        <f>C43*'2.FoodPricesAndComposition'!F33</f>
        <v>0</v>
      </c>
      <c r="C43" s="146">
        <v>0</v>
      </c>
      <c r="D43" s="16" t="str">
        <f>'2.FoodPricesAndComposition'!D33</f>
        <v>0.75 cup dry</v>
      </c>
      <c r="E43" s="119">
        <f>'2.FoodPricesAndComposition'!F33</f>
        <v>0.19</v>
      </c>
      <c r="F43" s="104">
        <f>C43*'2.FoodPricesAndComposition'!H33</f>
        <v>0</v>
      </c>
      <c r="G43" s="104">
        <f>C43*'2.FoodPricesAndComposition'!I33</f>
        <v>0</v>
      </c>
      <c r="H43" s="104">
        <f>C43*'2.FoodPricesAndComposition'!J33</f>
        <v>0</v>
      </c>
      <c r="I43" s="104">
        <f>C43*'2.FoodPricesAndComposition'!K33</f>
        <v>0</v>
      </c>
      <c r="J43" s="104">
        <f>C43*'2.FoodPricesAndComposition'!L33</f>
        <v>0</v>
      </c>
      <c r="K43" s="104">
        <f>C43*'2.FoodPricesAndComposition'!M33</f>
        <v>0</v>
      </c>
      <c r="L43" s="104">
        <f>C43*'2.FoodPricesAndComposition'!N33</f>
        <v>0</v>
      </c>
      <c r="M43" s="104">
        <f>C43*'2.FoodPricesAndComposition'!O33</f>
        <v>0</v>
      </c>
      <c r="N43" s="104">
        <f>C43*'2.FoodPricesAndComposition'!P33</f>
        <v>0</v>
      </c>
      <c r="O43" s="104">
        <f>C43*'2.FoodPricesAndComposition'!Q33</f>
        <v>0</v>
      </c>
      <c r="P43" s="104">
        <f>C43*'2.FoodPricesAndComposition'!R33</f>
        <v>0</v>
      </c>
      <c r="Q43" s="104">
        <f>C43*'2.FoodPricesAndComposition'!S33</f>
        <v>0</v>
      </c>
      <c r="R43" s="104">
        <f>C43*'2.FoodPricesAndComposition'!T33</f>
        <v>0</v>
      </c>
      <c r="S43" s="104">
        <f>C43*'2.FoodPricesAndComposition'!U33</f>
        <v>0</v>
      </c>
      <c r="T43" s="104">
        <f>C43*'2.FoodPricesAndComposition'!V33</f>
        <v>0</v>
      </c>
      <c r="U43" s="104">
        <f>C43*'2.FoodPricesAndComposition'!W33</f>
        <v>0</v>
      </c>
      <c r="V43" s="104">
        <f>C43*'2.FoodPricesAndComposition'!X33</f>
        <v>0</v>
      </c>
      <c r="W43" s="104">
        <f>C43*'2.FoodPricesAndComposition'!Y33</f>
        <v>0</v>
      </c>
      <c r="X43" s="104">
        <f>C43*'2.FoodPricesAndComposition'!Z33</f>
        <v>0</v>
      </c>
      <c r="Y43" s="104">
        <f>C43*'2.FoodPricesAndComposition'!AA33</f>
        <v>0</v>
      </c>
      <c r="Z43" s="104">
        <f>C43*'2.FoodPricesAndComposition'!AB33</f>
        <v>0</v>
      </c>
      <c r="AA43" s="104">
        <f>C43*'2.FoodPricesAndComposition'!AC33</f>
        <v>0</v>
      </c>
      <c r="AB43" s="104">
        <f>C43*'2.FoodPricesAndComposition'!AD33</f>
        <v>0</v>
      </c>
      <c r="AC43">
        <v>29</v>
      </c>
    </row>
    <row r="44" spans="1:29" x14ac:dyDescent="0.25">
      <c r="A44" s="111" t="str">
        <f>'2.FoodPricesAndComposition'!A34</f>
        <v>Pasta rotini, whole grain, Barilla brand</v>
      </c>
      <c r="B44" s="97">
        <f>C44*'2.FoodPricesAndComposition'!F34</f>
        <v>0</v>
      </c>
      <c r="C44" s="146">
        <v>0</v>
      </c>
      <c r="D44" s="16" t="str">
        <f>'2.FoodPricesAndComposition'!D34</f>
        <v>2 oz</v>
      </c>
      <c r="E44" s="119">
        <f>'2.FoodPricesAndComposition'!F34</f>
        <v>0.27</v>
      </c>
      <c r="F44" s="104">
        <f>C44*'2.FoodPricesAndComposition'!H34</f>
        <v>0</v>
      </c>
      <c r="G44" s="104">
        <f>C44*'2.FoodPricesAndComposition'!I34</f>
        <v>0</v>
      </c>
      <c r="H44" s="104">
        <f>C44*'2.FoodPricesAndComposition'!J34</f>
        <v>0</v>
      </c>
      <c r="I44" s="104">
        <f>C44*'2.FoodPricesAndComposition'!K34</f>
        <v>0</v>
      </c>
      <c r="J44" s="104">
        <f>C44*'2.FoodPricesAndComposition'!L34</f>
        <v>0</v>
      </c>
      <c r="K44" s="104">
        <f>C44*'2.FoodPricesAndComposition'!M34</f>
        <v>0</v>
      </c>
      <c r="L44" s="104">
        <f>C44*'2.FoodPricesAndComposition'!N34</f>
        <v>0</v>
      </c>
      <c r="M44" s="104">
        <f>C44*'2.FoodPricesAndComposition'!O34</f>
        <v>0</v>
      </c>
      <c r="N44" s="104">
        <f>C44*'2.FoodPricesAndComposition'!P34</f>
        <v>0</v>
      </c>
      <c r="O44" s="104">
        <f>C44*'2.FoodPricesAndComposition'!Q34</f>
        <v>0</v>
      </c>
      <c r="P44" s="104">
        <f>C44*'2.FoodPricesAndComposition'!R34</f>
        <v>0</v>
      </c>
      <c r="Q44" s="104">
        <f>C44*'2.FoodPricesAndComposition'!S34</f>
        <v>0</v>
      </c>
      <c r="R44" s="104">
        <f>C44*'2.FoodPricesAndComposition'!T34</f>
        <v>0</v>
      </c>
      <c r="S44" s="104">
        <f>C44*'2.FoodPricesAndComposition'!U34</f>
        <v>0</v>
      </c>
      <c r="T44" s="104">
        <f>C44*'2.FoodPricesAndComposition'!V34</f>
        <v>0</v>
      </c>
      <c r="U44" s="104">
        <f>C44*'2.FoodPricesAndComposition'!W34</f>
        <v>0</v>
      </c>
      <c r="V44" s="104">
        <f>C44*'2.FoodPricesAndComposition'!X34</f>
        <v>0</v>
      </c>
      <c r="W44" s="104">
        <f>C44*'2.FoodPricesAndComposition'!Y34</f>
        <v>0</v>
      </c>
      <c r="X44" s="104">
        <f>C44*'2.FoodPricesAndComposition'!Z34</f>
        <v>0</v>
      </c>
      <c r="Y44" s="104">
        <f>C44*'2.FoodPricesAndComposition'!AA34</f>
        <v>0</v>
      </c>
      <c r="Z44" s="104">
        <f>C44*'2.FoodPricesAndComposition'!AB34</f>
        <v>0</v>
      </c>
      <c r="AA44" s="104">
        <f>C44*'2.FoodPricesAndComposition'!AC34</f>
        <v>0</v>
      </c>
      <c r="AB44" s="104">
        <f>C44*'2.FoodPricesAndComposition'!AD34</f>
        <v>0</v>
      </c>
      <c r="AC44">
        <v>30</v>
      </c>
    </row>
    <row r="45" spans="1:29" x14ac:dyDescent="0.25">
      <c r="A45" s="111" t="str">
        <f>'2.FoodPricesAndComposition'!A35</f>
        <v>Potatoes, russet</v>
      </c>
      <c r="B45" s="97">
        <f>C45*'2.FoodPricesAndComposition'!F35</f>
        <v>0</v>
      </c>
      <c r="C45" s="146">
        <v>0</v>
      </c>
      <c r="D45" s="16" t="str">
        <f>'2.FoodPricesAndComposition'!D35</f>
        <v xml:space="preserve">1 med </v>
      </c>
      <c r="E45" s="119">
        <f>'2.FoodPricesAndComposition'!F35</f>
        <v>0.23</v>
      </c>
      <c r="F45" s="104">
        <f>C45*'2.FoodPricesAndComposition'!H35</f>
        <v>0</v>
      </c>
      <c r="G45" s="104">
        <f>C45*'2.FoodPricesAndComposition'!I35</f>
        <v>0</v>
      </c>
      <c r="H45" s="104">
        <f>C45*'2.FoodPricesAndComposition'!J35</f>
        <v>0</v>
      </c>
      <c r="I45" s="104">
        <f>C45*'2.FoodPricesAndComposition'!K35</f>
        <v>0</v>
      </c>
      <c r="J45" s="104">
        <f>C45*'2.FoodPricesAndComposition'!L35</f>
        <v>0</v>
      </c>
      <c r="K45" s="104">
        <f>C45*'2.FoodPricesAndComposition'!M35</f>
        <v>0</v>
      </c>
      <c r="L45" s="104">
        <f>C45*'2.FoodPricesAndComposition'!N35</f>
        <v>0</v>
      </c>
      <c r="M45" s="104">
        <f>C45*'2.FoodPricesAndComposition'!O35</f>
        <v>0</v>
      </c>
      <c r="N45" s="104">
        <f>C45*'2.FoodPricesAndComposition'!P35</f>
        <v>0</v>
      </c>
      <c r="O45" s="104">
        <f>C45*'2.FoodPricesAndComposition'!Q35</f>
        <v>0</v>
      </c>
      <c r="P45" s="104">
        <f>C45*'2.FoodPricesAndComposition'!R35</f>
        <v>0</v>
      </c>
      <c r="Q45" s="104">
        <f>C45*'2.FoodPricesAndComposition'!S35</f>
        <v>0</v>
      </c>
      <c r="R45" s="104">
        <f>C45*'2.FoodPricesAndComposition'!T35</f>
        <v>0</v>
      </c>
      <c r="S45" s="104">
        <f>C45*'2.FoodPricesAndComposition'!U35</f>
        <v>0</v>
      </c>
      <c r="T45" s="104">
        <f>C45*'2.FoodPricesAndComposition'!V35</f>
        <v>0</v>
      </c>
      <c r="U45" s="104">
        <f>C45*'2.FoodPricesAndComposition'!W35</f>
        <v>0</v>
      </c>
      <c r="V45" s="104">
        <f>C45*'2.FoodPricesAndComposition'!X35</f>
        <v>0</v>
      </c>
      <c r="W45" s="104">
        <f>C45*'2.FoodPricesAndComposition'!Y35</f>
        <v>0</v>
      </c>
      <c r="X45" s="104">
        <f>C45*'2.FoodPricesAndComposition'!Z35</f>
        <v>0</v>
      </c>
      <c r="Y45" s="104">
        <f>C45*'2.FoodPricesAndComposition'!AA35</f>
        <v>0</v>
      </c>
      <c r="Z45" s="104">
        <f>C45*'2.FoodPricesAndComposition'!AB35</f>
        <v>0</v>
      </c>
      <c r="AA45" s="104">
        <f>C45*'2.FoodPricesAndComposition'!AC35</f>
        <v>0</v>
      </c>
      <c r="AB45" s="104">
        <f>C45*'2.FoodPricesAndComposition'!AD35</f>
        <v>0</v>
      </c>
      <c r="AC45">
        <v>31</v>
      </c>
    </row>
    <row r="46" spans="1:29" x14ac:dyDescent="0.25">
      <c r="A46" s="111" t="str">
        <f>'2.FoodPricesAndComposition'!A36</f>
        <v>Potatoes, sweet</v>
      </c>
      <c r="B46" s="97">
        <f>C46*'2.FoodPricesAndComposition'!F36</f>
        <v>0</v>
      </c>
      <c r="C46" s="146">
        <v>0</v>
      </c>
      <c r="D46" s="16" t="str">
        <f>'2.FoodPricesAndComposition'!D36</f>
        <v>1 potato</v>
      </c>
      <c r="E46" s="119">
        <f>'2.FoodPricesAndComposition'!F36</f>
        <v>0.18</v>
      </c>
      <c r="F46" s="104">
        <f>C46*'2.FoodPricesAndComposition'!H36</f>
        <v>0</v>
      </c>
      <c r="G46" s="104">
        <f>C46*'2.FoodPricesAndComposition'!I36</f>
        <v>0</v>
      </c>
      <c r="H46" s="104">
        <f>C46*'2.FoodPricesAndComposition'!J36</f>
        <v>0</v>
      </c>
      <c r="I46" s="104">
        <f>C46*'2.FoodPricesAndComposition'!K36</f>
        <v>0</v>
      </c>
      <c r="J46" s="104">
        <f>C46*'2.FoodPricesAndComposition'!L36</f>
        <v>0</v>
      </c>
      <c r="K46" s="104">
        <f>C46*'2.FoodPricesAndComposition'!M36</f>
        <v>0</v>
      </c>
      <c r="L46" s="104">
        <f>C46*'2.FoodPricesAndComposition'!N36</f>
        <v>0</v>
      </c>
      <c r="M46" s="104">
        <f>C46*'2.FoodPricesAndComposition'!O36</f>
        <v>0</v>
      </c>
      <c r="N46" s="104">
        <f>C46*'2.FoodPricesAndComposition'!P36</f>
        <v>0</v>
      </c>
      <c r="O46" s="104">
        <f>C46*'2.FoodPricesAndComposition'!Q36</f>
        <v>0</v>
      </c>
      <c r="P46" s="104">
        <f>C46*'2.FoodPricesAndComposition'!R36</f>
        <v>0</v>
      </c>
      <c r="Q46" s="104">
        <f>C46*'2.FoodPricesAndComposition'!S36</f>
        <v>0</v>
      </c>
      <c r="R46" s="104">
        <f>C46*'2.FoodPricesAndComposition'!T36</f>
        <v>0</v>
      </c>
      <c r="S46" s="104">
        <f>C46*'2.FoodPricesAndComposition'!U36</f>
        <v>0</v>
      </c>
      <c r="T46" s="104">
        <f>C46*'2.FoodPricesAndComposition'!V36</f>
        <v>0</v>
      </c>
      <c r="U46" s="104">
        <f>C46*'2.FoodPricesAndComposition'!W36</f>
        <v>0</v>
      </c>
      <c r="V46" s="104">
        <f>C46*'2.FoodPricesAndComposition'!X36</f>
        <v>0</v>
      </c>
      <c r="W46" s="104">
        <f>C46*'2.FoodPricesAndComposition'!Y36</f>
        <v>0</v>
      </c>
      <c r="X46" s="104">
        <f>C46*'2.FoodPricesAndComposition'!Z36</f>
        <v>0</v>
      </c>
      <c r="Y46" s="104">
        <f>C46*'2.FoodPricesAndComposition'!AA36</f>
        <v>0</v>
      </c>
      <c r="Z46" s="104">
        <f>C46*'2.FoodPricesAndComposition'!AB36</f>
        <v>0</v>
      </c>
      <c r="AA46" s="104">
        <f>C46*'2.FoodPricesAndComposition'!AC36</f>
        <v>0</v>
      </c>
      <c r="AB46" s="104">
        <f>C46*'2.FoodPricesAndComposition'!AD36</f>
        <v>0</v>
      </c>
      <c r="AC46">
        <v>32</v>
      </c>
    </row>
    <row r="47" spans="1:29" x14ac:dyDescent="0.25">
      <c r="A47" s="111" t="str">
        <f>'2.FoodPricesAndComposition'!A37</f>
        <v>Rice, brown, Stop &amp; Shop brand</v>
      </c>
      <c r="B47" s="97">
        <f>C47*'2.FoodPricesAndComposition'!F37</f>
        <v>0</v>
      </c>
      <c r="C47" s="146">
        <v>0</v>
      </c>
      <c r="D47" s="16" t="str">
        <f>'2.FoodPricesAndComposition'!D37</f>
        <v>0.25 cup</v>
      </c>
      <c r="E47" s="119">
        <f>'2.FoodPricesAndComposition'!F37</f>
        <v>0.19</v>
      </c>
      <c r="F47" s="104">
        <f>C47*'2.FoodPricesAndComposition'!H37</f>
        <v>0</v>
      </c>
      <c r="G47" s="104">
        <f>C47*'2.FoodPricesAndComposition'!I37</f>
        <v>0</v>
      </c>
      <c r="H47" s="104">
        <f>C47*'2.FoodPricesAndComposition'!J37</f>
        <v>0</v>
      </c>
      <c r="I47" s="104">
        <f>C47*'2.FoodPricesAndComposition'!K37</f>
        <v>0</v>
      </c>
      <c r="J47" s="104">
        <f>C47*'2.FoodPricesAndComposition'!L37</f>
        <v>0</v>
      </c>
      <c r="K47" s="104">
        <f>C47*'2.FoodPricesAndComposition'!M37</f>
        <v>0</v>
      </c>
      <c r="L47" s="104">
        <f>C47*'2.FoodPricesAndComposition'!N37</f>
        <v>0</v>
      </c>
      <c r="M47" s="104">
        <f>C47*'2.FoodPricesAndComposition'!O37</f>
        <v>0</v>
      </c>
      <c r="N47" s="104">
        <f>C47*'2.FoodPricesAndComposition'!P37</f>
        <v>0</v>
      </c>
      <c r="O47" s="104">
        <f>C47*'2.FoodPricesAndComposition'!Q37</f>
        <v>0</v>
      </c>
      <c r="P47" s="104">
        <f>C47*'2.FoodPricesAndComposition'!R37</f>
        <v>0</v>
      </c>
      <c r="Q47" s="104">
        <f>C47*'2.FoodPricesAndComposition'!S37</f>
        <v>0</v>
      </c>
      <c r="R47" s="104">
        <f>C47*'2.FoodPricesAndComposition'!T37</f>
        <v>0</v>
      </c>
      <c r="S47" s="104">
        <f>C47*'2.FoodPricesAndComposition'!U37</f>
        <v>0</v>
      </c>
      <c r="T47" s="104">
        <f>C47*'2.FoodPricesAndComposition'!V37</f>
        <v>0</v>
      </c>
      <c r="U47" s="104">
        <f>C47*'2.FoodPricesAndComposition'!W37</f>
        <v>0</v>
      </c>
      <c r="V47" s="104">
        <f>C47*'2.FoodPricesAndComposition'!X37</f>
        <v>0</v>
      </c>
      <c r="W47" s="104">
        <f>C47*'2.FoodPricesAndComposition'!Y37</f>
        <v>0</v>
      </c>
      <c r="X47" s="104">
        <f>C47*'2.FoodPricesAndComposition'!Z37</f>
        <v>0</v>
      </c>
      <c r="Y47" s="104">
        <f>C47*'2.FoodPricesAndComposition'!AA37</f>
        <v>0</v>
      </c>
      <c r="Z47" s="104">
        <f>C47*'2.FoodPricesAndComposition'!AB37</f>
        <v>0</v>
      </c>
      <c r="AA47" s="104">
        <f>C47*'2.FoodPricesAndComposition'!AC37</f>
        <v>0</v>
      </c>
      <c r="AB47" s="104">
        <f>C47*'2.FoodPricesAndComposition'!AD37</f>
        <v>0</v>
      </c>
      <c r="AC47">
        <v>33</v>
      </c>
    </row>
    <row r="48" spans="1:29" x14ac:dyDescent="0.25">
      <c r="A48" s="111" t="str">
        <f>'2.FoodPricesAndComposition'!A38</f>
        <v>Rice, white, long grain, enriched, Stop &amp; Shop brand</v>
      </c>
      <c r="B48" s="97">
        <f>C48*'2.FoodPricesAndComposition'!F38</f>
        <v>0</v>
      </c>
      <c r="C48" s="146">
        <v>0</v>
      </c>
      <c r="D48" s="16" t="str">
        <f>'2.FoodPricesAndComposition'!D38</f>
        <v>0.25 cup</v>
      </c>
      <c r="E48" s="119">
        <f>'2.FoodPricesAndComposition'!F38</f>
        <v>0.15</v>
      </c>
      <c r="F48" s="104">
        <f>C48*'2.FoodPricesAndComposition'!H38</f>
        <v>0</v>
      </c>
      <c r="G48" s="104">
        <f>C48*'2.FoodPricesAndComposition'!I38</f>
        <v>0</v>
      </c>
      <c r="H48" s="104">
        <f>C48*'2.FoodPricesAndComposition'!J38</f>
        <v>0</v>
      </c>
      <c r="I48" s="104">
        <f>C48*'2.FoodPricesAndComposition'!K38</f>
        <v>0</v>
      </c>
      <c r="J48" s="104">
        <f>C48*'2.FoodPricesAndComposition'!L38</f>
        <v>0</v>
      </c>
      <c r="K48" s="104">
        <f>C48*'2.FoodPricesAndComposition'!M38</f>
        <v>0</v>
      </c>
      <c r="L48" s="104">
        <f>C48*'2.FoodPricesAndComposition'!N38</f>
        <v>0</v>
      </c>
      <c r="M48" s="104">
        <f>C48*'2.FoodPricesAndComposition'!O38</f>
        <v>0</v>
      </c>
      <c r="N48" s="104">
        <f>C48*'2.FoodPricesAndComposition'!P38</f>
        <v>0</v>
      </c>
      <c r="O48" s="104">
        <f>C48*'2.FoodPricesAndComposition'!Q38</f>
        <v>0</v>
      </c>
      <c r="P48" s="104">
        <f>C48*'2.FoodPricesAndComposition'!R38</f>
        <v>0</v>
      </c>
      <c r="Q48" s="104">
        <f>C48*'2.FoodPricesAndComposition'!S38</f>
        <v>0</v>
      </c>
      <c r="R48" s="104">
        <f>C48*'2.FoodPricesAndComposition'!T38</f>
        <v>0</v>
      </c>
      <c r="S48" s="104">
        <f>C48*'2.FoodPricesAndComposition'!U38</f>
        <v>0</v>
      </c>
      <c r="T48" s="104">
        <f>C48*'2.FoodPricesAndComposition'!V38</f>
        <v>0</v>
      </c>
      <c r="U48" s="104">
        <f>C48*'2.FoodPricesAndComposition'!W38</f>
        <v>0</v>
      </c>
      <c r="V48" s="104">
        <f>C48*'2.FoodPricesAndComposition'!X38</f>
        <v>0</v>
      </c>
      <c r="W48" s="104">
        <f>C48*'2.FoodPricesAndComposition'!Y38</f>
        <v>0</v>
      </c>
      <c r="X48" s="104">
        <f>C48*'2.FoodPricesAndComposition'!Z38</f>
        <v>0</v>
      </c>
      <c r="Y48" s="104">
        <f>C48*'2.FoodPricesAndComposition'!AA38</f>
        <v>0</v>
      </c>
      <c r="Z48" s="104">
        <f>C48*'2.FoodPricesAndComposition'!AB38</f>
        <v>0</v>
      </c>
      <c r="AA48" s="104">
        <f>C48*'2.FoodPricesAndComposition'!AC38</f>
        <v>0</v>
      </c>
      <c r="AB48" s="104">
        <f>C48*'2.FoodPricesAndComposition'!AD38</f>
        <v>0</v>
      </c>
      <c r="AC48">
        <v>34</v>
      </c>
    </row>
    <row r="49" spans="1:29" x14ac:dyDescent="0.25">
      <c r="A49" s="101" t="str">
        <f>'2.FoodPricesAndComposition'!A39</f>
        <v>Nuts, beans, seeds and oils</v>
      </c>
      <c r="C49" s="147">
        <v>0</v>
      </c>
      <c r="D49" s="16"/>
      <c r="E49" s="119"/>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v>35</v>
      </c>
    </row>
    <row r="50" spans="1:29" x14ac:dyDescent="0.25">
      <c r="A50" s="111" t="str">
        <f>'2.FoodPricesAndComposition'!A40</f>
        <v>Almonds, whole, Stop &amp; Shop brand</v>
      </c>
      <c r="B50" s="97">
        <f>C50*'2.FoodPricesAndComposition'!F40</f>
        <v>0</v>
      </c>
      <c r="C50" s="146">
        <v>0</v>
      </c>
      <c r="D50" s="16" t="str">
        <f>'2.FoodPricesAndComposition'!D40</f>
        <v>25 pieces</v>
      </c>
      <c r="E50" s="119">
        <f>'2.FoodPricesAndComposition'!F40</f>
        <v>0.66</v>
      </c>
      <c r="F50" s="104">
        <f>C50*'2.FoodPricesAndComposition'!H40</f>
        <v>0</v>
      </c>
      <c r="G50" s="104">
        <f>C50*'2.FoodPricesAndComposition'!I40</f>
        <v>0</v>
      </c>
      <c r="H50" s="104">
        <f>C50*'2.FoodPricesAndComposition'!J40</f>
        <v>0</v>
      </c>
      <c r="I50" s="104">
        <f>C50*'2.FoodPricesAndComposition'!K40</f>
        <v>0</v>
      </c>
      <c r="J50" s="104">
        <f>C50*'2.FoodPricesAndComposition'!L40</f>
        <v>0</v>
      </c>
      <c r="K50" s="104">
        <f>C50*'2.FoodPricesAndComposition'!M40</f>
        <v>0</v>
      </c>
      <c r="L50" s="104">
        <f>C50*'2.FoodPricesAndComposition'!N40</f>
        <v>0</v>
      </c>
      <c r="M50" s="104">
        <f>C50*'2.FoodPricesAndComposition'!O40</f>
        <v>0</v>
      </c>
      <c r="N50" s="104">
        <f>C50*'2.FoodPricesAndComposition'!P40</f>
        <v>0</v>
      </c>
      <c r="O50" s="104">
        <f>C50*'2.FoodPricesAndComposition'!Q40</f>
        <v>0</v>
      </c>
      <c r="P50" s="104">
        <f>C50*'2.FoodPricesAndComposition'!R40</f>
        <v>0</v>
      </c>
      <c r="Q50" s="104">
        <f>C50*'2.FoodPricesAndComposition'!S40</f>
        <v>0</v>
      </c>
      <c r="R50" s="104">
        <f>C50*'2.FoodPricesAndComposition'!T40</f>
        <v>0</v>
      </c>
      <c r="S50" s="104">
        <f>C50*'2.FoodPricesAndComposition'!U40</f>
        <v>0</v>
      </c>
      <c r="T50" s="104">
        <f>C50*'2.FoodPricesAndComposition'!V40</f>
        <v>0</v>
      </c>
      <c r="U50" s="104">
        <f>C50*'2.FoodPricesAndComposition'!W40</f>
        <v>0</v>
      </c>
      <c r="V50" s="104">
        <f>C50*'2.FoodPricesAndComposition'!X40</f>
        <v>0</v>
      </c>
      <c r="W50" s="104">
        <f>C50*'2.FoodPricesAndComposition'!Y40</f>
        <v>0</v>
      </c>
      <c r="X50" s="104">
        <f>C50*'2.FoodPricesAndComposition'!Z40</f>
        <v>0</v>
      </c>
      <c r="Y50" s="104">
        <f>C50*'2.FoodPricesAndComposition'!AA40</f>
        <v>0</v>
      </c>
      <c r="Z50" s="104">
        <f>C50*'2.FoodPricesAndComposition'!AB40</f>
        <v>0</v>
      </c>
      <c r="AA50" s="104">
        <f>C50*'2.FoodPricesAndComposition'!AC40</f>
        <v>0</v>
      </c>
      <c r="AB50" s="104">
        <f>C50*'2.FoodPricesAndComposition'!AD40</f>
        <v>0</v>
      </c>
      <c r="AC50">
        <v>36</v>
      </c>
    </row>
    <row r="51" spans="1:29" ht="17.100000000000001" customHeight="1" x14ac:dyDescent="0.25">
      <c r="A51" s="111" t="str">
        <f>'2.FoodPricesAndComposition'!A41</f>
        <v>Cashews, whole, Stop &amp; Shop brand</v>
      </c>
      <c r="B51" s="97">
        <f>C51*'2.FoodPricesAndComposition'!F41</f>
        <v>0</v>
      </c>
      <c r="C51" s="146">
        <v>0</v>
      </c>
      <c r="D51" s="16" t="str">
        <f>'2.FoodPricesAndComposition'!D41</f>
        <v>3 tbsp</v>
      </c>
      <c r="E51" s="119">
        <f>'2.FoodPricesAndComposition'!F41</f>
        <v>0.69</v>
      </c>
      <c r="F51" s="104">
        <f>C51*'2.FoodPricesAndComposition'!H41</f>
        <v>0</v>
      </c>
      <c r="G51" s="104">
        <f>C51*'2.FoodPricesAndComposition'!I41</f>
        <v>0</v>
      </c>
      <c r="H51" s="104">
        <f>C51*'2.FoodPricesAndComposition'!J41</f>
        <v>0</v>
      </c>
      <c r="I51" s="104">
        <f>C51*'2.FoodPricesAndComposition'!K41</f>
        <v>0</v>
      </c>
      <c r="J51" s="104">
        <f>C51*'2.FoodPricesAndComposition'!L41</f>
        <v>0</v>
      </c>
      <c r="K51" s="104">
        <f>C51*'2.FoodPricesAndComposition'!M41</f>
        <v>0</v>
      </c>
      <c r="L51" s="104">
        <f>C51*'2.FoodPricesAndComposition'!N41</f>
        <v>0</v>
      </c>
      <c r="M51" s="104">
        <f>C51*'2.FoodPricesAndComposition'!O41</f>
        <v>0</v>
      </c>
      <c r="N51" s="104">
        <f>C51*'2.FoodPricesAndComposition'!P41</f>
        <v>0</v>
      </c>
      <c r="O51" s="104">
        <f>C51*'2.FoodPricesAndComposition'!Q41</f>
        <v>0</v>
      </c>
      <c r="P51" s="104">
        <f>C51*'2.FoodPricesAndComposition'!R41</f>
        <v>0</v>
      </c>
      <c r="Q51" s="104">
        <f>C51*'2.FoodPricesAndComposition'!S41</f>
        <v>0</v>
      </c>
      <c r="R51" s="104">
        <f>C51*'2.FoodPricesAndComposition'!T41</f>
        <v>0</v>
      </c>
      <c r="S51" s="104">
        <f>C51*'2.FoodPricesAndComposition'!U41</f>
        <v>0</v>
      </c>
      <c r="T51" s="104">
        <f>C51*'2.FoodPricesAndComposition'!V41</f>
        <v>0</v>
      </c>
      <c r="U51" s="104">
        <f>C51*'2.FoodPricesAndComposition'!W41</f>
        <v>0</v>
      </c>
      <c r="V51" s="104">
        <f>C51*'2.FoodPricesAndComposition'!X41</f>
        <v>0</v>
      </c>
      <c r="W51" s="104">
        <f>C51*'2.FoodPricesAndComposition'!Y41</f>
        <v>0</v>
      </c>
      <c r="X51" s="104">
        <f>C51*'2.FoodPricesAndComposition'!Z41</f>
        <v>0</v>
      </c>
      <c r="Y51" s="104">
        <f>C51*'2.FoodPricesAndComposition'!AA41</f>
        <v>0</v>
      </c>
      <c r="Z51" s="104">
        <f>C51*'2.FoodPricesAndComposition'!AB41</f>
        <v>0</v>
      </c>
      <c r="AA51" s="104">
        <f>C51*'2.FoodPricesAndComposition'!AC41</f>
        <v>0</v>
      </c>
      <c r="AB51" s="104">
        <f>C51*'2.FoodPricesAndComposition'!AD41</f>
        <v>0</v>
      </c>
      <c r="AC51">
        <v>37</v>
      </c>
    </row>
    <row r="52" spans="1:29" x14ac:dyDescent="0.25">
      <c r="A52" s="111" t="str">
        <f>'2.FoodPricesAndComposition'!A42</f>
        <v xml:space="preserve">Walnuts, diced, Diamonds of California brand </v>
      </c>
      <c r="B52" s="97">
        <f>C52*'2.FoodPricesAndComposition'!F42</f>
        <v>0</v>
      </c>
      <c r="C52" s="146">
        <v>0</v>
      </c>
      <c r="D52" s="16" t="str">
        <f>'2.FoodPricesAndComposition'!D42</f>
        <v>0.25 cup</v>
      </c>
      <c r="E52" s="119">
        <f>'2.FoodPricesAndComposition'!F42</f>
        <v>0.67</v>
      </c>
      <c r="F52" s="104">
        <f>C52*'2.FoodPricesAndComposition'!H42</f>
        <v>0</v>
      </c>
      <c r="G52" s="104">
        <f>C52*'2.FoodPricesAndComposition'!I42</f>
        <v>0</v>
      </c>
      <c r="H52" s="104">
        <f>C52*'2.FoodPricesAndComposition'!J42</f>
        <v>0</v>
      </c>
      <c r="I52" s="104">
        <f>C52*'2.FoodPricesAndComposition'!K42</f>
        <v>0</v>
      </c>
      <c r="J52" s="104">
        <f>C52*'2.FoodPricesAndComposition'!L42</f>
        <v>0</v>
      </c>
      <c r="K52" s="104">
        <f>C52*'2.FoodPricesAndComposition'!M42</f>
        <v>0</v>
      </c>
      <c r="L52" s="104">
        <f>C52*'2.FoodPricesAndComposition'!N42</f>
        <v>0</v>
      </c>
      <c r="M52" s="104">
        <f>C52*'2.FoodPricesAndComposition'!O42</f>
        <v>0</v>
      </c>
      <c r="N52" s="104">
        <f>C52*'2.FoodPricesAndComposition'!P42</f>
        <v>0</v>
      </c>
      <c r="O52" s="104">
        <f>C52*'2.FoodPricesAndComposition'!Q42</f>
        <v>0</v>
      </c>
      <c r="P52" s="104">
        <f>C52*'2.FoodPricesAndComposition'!R42</f>
        <v>0</v>
      </c>
      <c r="Q52" s="104">
        <f>C52*'2.FoodPricesAndComposition'!S42</f>
        <v>0</v>
      </c>
      <c r="R52" s="104">
        <f>C52*'2.FoodPricesAndComposition'!T42</f>
        <v>0</v>
      </c>
      <c r="S52" s="104">
        <f>C52*'2.FoodPricesAndComposition'!U42</f>
        <v>0</v>
      </c>
      <c r="T52" s="104">
        <f>C52*'2.FoodPricesAndComposition'!V42</f>
        <v>0</v>
      </c>
      <c r="U52" s="104">
        <f>C52*'2.FoodPricesAndComposition'!W42</f>
        <v>0</v>
      </c>
      <c r="V52" s="104">
        <f>C52*'2.FoodPricesAndComposition'!X42</f>
        <v>0</v>
      </c>
      <c r="W52" s="104">
        <f>C52*'2.FoodPricesAndComposition'!Y42</f>
        <v>0</v>
      </c>
      <c r="X52" s="104">
        <f>C52*'2.FoodPricesAndComposition'!Z42</f>
        <v>0</v>
      </c>
      <c r="Y52" s="104">
        <f>C52*'2.FoodPricesAndComposition'!AA42</f>
        <v>0</v>
      </c>
      <c r="Z52" s="104">
        <f>C52*'2.FoodPricesAndComposition'!AB42</f>
        <v>0</v>
      </c>
      <c r="AA52" s="104">
        <f>C52*'2.FoodPricesAndComposition'!AC42</f>
        <v>0</v>
      </c>
      <c r="AB52" s="104">
        <f>C52*'2.FoodPricesAndComposition'!AD42</f>
        <v>0</v>
      </c>
      <c r="AC52">
        <v>38</v>
      </c>
    </row>
    <row r="53" spans="1:29" x14ac:dyDescent="0.25">
      <c r="A53" s="111" t="str">
        <f>'2.FoodPricesAndComposition'!A43</f>
        <v>Beans, black, dried, Goya Foods brand</v>
      </c>
      <c r="B53" s="97">
        <f>C53*'2.FoodPricesAndComposition'!F43</f>
        <v>0</v>
      </c>
      <c r="C53" s="146">
        <v>0</v>
      </c>
      <c r="D53" s="16" t="str">
        <f>'2.FoodPricesAndComposition'!D43</f>
        <v>0.25 cup</v>
      </c>
      <c r="E53" s="119">
        <f>'2.FoodPricesAndComposition'!F43</f>
        <v>0.2</v>
      </c>
      <c r="F53" s="104">
        <f>C53*'2.FoodPricesAndComposition'!H43</f>
        <v>0</v>
      </c>
      <c r="G53" s="104">
        <f>C53*'2.FoodPricesAndComposition'!I43</f>
        <v>0</v>
      </c>
      <c r="H53" s="104">
        <f>C53*'2.FoodPricesAndComposition'!J43</f>
        <v>0</v>
      </c>
      <c r="I53" s="104">
        <f>C53*'2.FoodPricesAndComposition'!K43</f>
        <v>0</v>
      </c>
      <c r="J53" s="104">
        <f>C53*'2.FoodPricesAndComposition'!L43</f>
        <v>0</v>
      </c>
      <c r="K53" s="104">
        <f>C53*'2.FoodPricesAndComposition'!M43</f>
        <v>0</v>
      </c>
      <c r="L53" s="104">
        <f>C53*'2.FoodPricesAndComposition'!N43</f>
        <v>0</v>
      </c>
      <c r="M53" s="104">
        <f>C53*'2.FoodPricesAndComposition'!O43</f>
        <v>0</v>
      </c>
      <c r="N53" s="104">
        <f>C53*'2.FoodPricesAndComposition'!P43</f>
        <v>0</v>
      </c>
      <c r="O53" s="104">
        <f>C53*'2.FoodPricesAndComposition'!Q43</f>
        <v>0</v>
      </c>
      <c r="P53" s="104">
        <f>C53*'2.FoodPricesAndComposition'!R43</f>
        <v>0</v>
      </c>
      <c r="Q53" s="104">
        <f>C53*'2.FoodPricesAndComposition'!S43</f>
        <v>0</v>
      </c>
      <c r="R53" s="104">
        <f>C53*'2.FoodPricesAndComposition'!T43</f>
        <v>0</v>
      </c>
      <c r="S53" s="104">
        <f>C53*'2.FoodPricesAndComposition'!U43</f>
        <v>0</v>
      </c>
      <c r="T53" s="104">
        <f>C53*'2.FoodPricesAndComposition'!V43</f>
        <v>0</v>
      </c>
      <c r="U53" s="104">
        <f>C53*'2.FoodPricesAndComposition'!W43</f>
        <v>0</v>
      </c>
      <c r="V53" s="104">
        <f>C53*'2.FoodPricesAndComposition'!X43</f>
        <v>0</v>
      </c>
      <c r="W53" s="104">
        <f>C53*'2.FoodPricesAndComposition'!Y43</f>
        <v>0</v>
      </c>
      <c r="X53" s="104">
        <f>C53*'2.FoodPricesAndComposition'!Z43</f>
        <v>0</v>
      </c>
      <c r="Y53" s="104">
        <f>C53*'2.FoodPricesAndComposition'!AA43</f>
        <v>0</v>
      </c>
      <c r="Z53" s="104">
        <f>C53*'2.FoodPricesAndComposition'!AB43</f>
        <v>0</v>
      </c>
      <c r="AA53" s="104">
        <f>C53*'2.FoodPricesAndComposition'!AC43</f>
        <v>0</v>
      </c>
      <c r="AB53" s="104">
        <f>C53*'2.FoodPricesAndComposition'!AD43</f>
        <v>0</v>
      </c>
      <c r="AC53">
        <v>39</v>
      </c>
    </row>
    <row r="54" spans="1:29" x14ac:dyDescent="0.25">
      <c r="A54" s="111" t="str">
        <f>'2.FoodPricesAndComposition'!A44</f>
        <v>Beans, black, canned, Goya Foods brand</v>
      </c>
      <c r="B54" s="97">
        <f>C54*'2.FoodPricesAndComposition'!F44</f>
        <v>0</v>
      </c>
      <c r="C54" s="146">
        <v>0</v>
      </c>
      <c r="D54" s="16" t="str">
        <f>'2.FoodPricesAndComposition'!D44</f>
        <v>0.5 cup</v>
      </c>
      <c r="E54" s="119">
        <f>'2.FoodPricesAndComposition'!F44</f>
        <v>0.36</v>
      </c>
      <c r="F54" s="104">
        <f>C54*'2.FoodPricesAndComposition'!H44</f>
        <v>0</v>
      </c>
      <c r="G54" s="104">
        <f>C54*'2.FoodPricesAndComposition'!I44</f>
        <v>0</v>
      </c>
      <c r="H54" s="104">
        <f>C54*'2.FoodPricesAndComposition'!J44</f>
        <v>0</v>
      </c>
      <c r="I54" s="104">
        <f>C54*'2.FoodPricesAndComposition'!K44</f>
        <v>0</v>
      </c>
      <c r="J54" s="104">
        <f>C54*'2.FoodPricesAndComposition'!L44</f>
        <v>0</v>
      </c>
      <c r="K54" s="104">
        <f>C54*'2.FoodPricesAndComposition'!M44</f>
        <v>0</v>
      </c>
      <c r="L54" s="104">
        <f>C54*'2.FoodPricesAndComposition'!N44</f>
        <v>0</v>
      </c>
      <c r="M54" s="104">
        <f>C54*'2.FoodPricesAndComposition'!O44</f>
        <v>0</v>
      </c>
      <c r="N54" s="104">
        <f>C54*'2.FoodPricesAndComposition'!P44</f>
        <v>0</v>
      </c>
      <c r="O54" s="104">
        <f>C54*'2.FoodPricesAndComposition'!Q44</f>
        <v>0</v>
      </c>
      <c r="P54" s="104">
        <f>C54*'2.FoodPricesAndComposition'!R44</f>
        <v>0</v>
      </c>
      <c r="Q54" s="104">
        <f>C54*'2.FoodPricesAndComposition'!S44</f>
        <v>0</v>
      </c>
      <c r="R54" s="104">
        <f>C54*'2.FoodPricesAndComposition'!T44</f>
        <v>0</v>
      </c>
      <c r="S54" s="104">
        <f>C54*'2.FoodPricesAndComposition'!U44</f>
        <v>0</v>
      </c>
      <c r="T54" s="104">
        <f>C54*'2.FoodPricesAndComposition'!V44</f>
        <v>0</v>
      </c>
      <c r="U54" s="104">
        <f>C54*'2.FoodPricesAndComposition'!W44</f>
        <v>0</v>
      </c>
      <c r="V54" s="104">
        <f>C54*'2.FoodPricesAndComposition'!X44</f>
        <v>0</v>
      </c>
      <c r="W54" s="104">
        <f>C54*'2.FoodPricesAndComposition'!Y44</f>
        <v>0</v>
      </c>
      <c r="X54" s="104">
        <f>C54*'2.FoodPricesAndComposition'!Z44</f>
        <v>0</v>
      </c>
      <c r="Y54" s="104">
        <f>C54*'2.FoodPricesAndComposition'!AA44</f>
        <v>0</v>
      </c>
      <c r="Z54" s="104">
        <f>C54*'2.FoodPricesAndComposition'!AB44</f>
        <v>0</v>
      </c>
      <c r="AA54" s="104">
        <f>C54*'2.FoodPricesAndComposition'!AC44</f>
        <v>0</v>
      </c>
      <c r="AB54" s="104">
        <f>C54*'2.FoodPricesAndComposition'!AD44</f>
        <v>0</v>
      </c>
      <c r="AC54">
        <v>40</v>
      </c>
    </row>
    <row r="55" spans="1:29" x14ac:dyDescent="0.25">
      <c r="A55" s="111" t="str">
        <f>'2.FoodPricesAndComposition'!A45</f>
        <v>Beans, black, refried, Ducal brand</v>
      </c>
      <c r="B55" s="97">
        <f>C55*'2.FoodPricesAndComposition'!F45</f>
        <v>0</v>
      </c>
      <c r="C55" s="146">
        <v>0</v>
      </c>
      <c r="D55" s="16" t="str">
        <f>'2.FoodPricesAndComposition'!D45</f>
        <v>0.5 cup</v>
      </c>
      <c r="E55" s="119">
        <f>'2.FoodPricesAndComposition'!F45</f>
        <v>0.83</v>
      </c>
      <c r="F55" s="104">
        <f>C55*'2.FoodPricesAndComposition'!H45</f>
        <v>0</v>
      </c>
      <c r="G55" s="104">
        <f>C55*'2.FoodPricesAndComposition'!I45</f>
        <v>0</v>
      </c>
      <c r="H55" s="104">
        <f>C55*'2.FoodPricesAndComposition'!J45</f>
        <v>0</v>
      </c>
      <c r="I55" s="104">
        <f>C55*'2.FoodPricesAndComposition'!K45</f>
        <v>0</v>
      </c>
      <c r="J55" s="104">
        <f>C55*'2.FoodPricesAndComposition'!L45</f>
        <v>0</v>
      </c>
      <c r="K55" s="104">
        <f>C55*'2.FoodPricesAndComposition'!M45</f>
        <v>0</v>
      </c>
      <c r="L55" s="104">
        <f>C55*'2.FoodPricesAndComposition'!N45</f>
        <v>0</v>
      </c>
      <c r="M55" s="104">
        <f>C55*'2.FoodPricesAndComposition'!O45</f>
        <v>0</v>
      </c>
      <c r="N55" s="104">
        <f>C55*'2.FoodPricesAndComposition'!P45</f>
        <v>0</v>
      </c>
      <c r="O55" s="104">
        <f>C55*'2.FoodPricesAndComposition'!Q45</f>
        <v>0</v>
      </c>
      <c r="P55" s="104">
        <f>C55*'2.FoodPricesAndComposition'!R45</f>
        <v>0</v>
      </c>
      <c r="Q55" s="104">
        <f>C55*'2.FoodPricesAndComposition'!S45</f>
        <v>0</v>
      </c>
      <c r="R55" s="104">
        <f>C55*'2.FoodPricesAndComposition'!T45</f>
        <v>0</v>
      </c>
      <c r="S55" s="104">
        <f>C55*'2.FoodPricesAndComposition'!U45</f>
        <v>0</v>
      </c>
      <c r="T55" s="104">
        <f>C55*'2.FoodPricesAndComposition'!V45</f>
        <v>0</v>
      </c>
      <c r="U55" s="104">
        <f>C55*'2.FoodPricesAndComposition'!W45</f>
        <v>0</v>
      </c>
      <c r="V55" s="104">
        <f>C55*'2.FoodPricesAndComposition'!X45</f>
        <v>0</v>
      </c>
      <c r="W55" s="104">
        <f>C55*'2.FoodPricesAndComposition'!Y45</f>
        <v>0</v>
      </c>
      <c r="X55" s="104">
        <f>C55*'2.FoodPricesAndComposition'!Z45</f>
        <v>0</v>
      </c>
      <c r="Y55" s="104">
        <f>C55*'2.FoodPricesAndComposition'!AA45</f>
        <v>0</v>
      </c>
      <c r="Z55" s="104">
        <f>C55*'2.FoodPricesAndComposition'!AB45</f>
        <v>0</v>
      </c>
      <c r="AA55" s="104">
        <f>C55*'2.FoodPricesAndComposition'!AC45</f>
        <v>0</v>
      </c>
      <c r="AB55" s="104">
        <f>C55*'2.FoodPricesAndComposition'!AD45</f>
        <v>0</v>
      </c>
      <c r="AC55">
        <v>41</v>
      </c>
    </row>
    <row r="56" spans="1:29" ht="15" customHeight="1" x14ac:dyDescent="0.25">
      <c r="A56" s="111" t="str">
        <f>'2.FoodPricesAndComposition'!A46</f>
        <v>Chick peas - garbanzos, canned, Goya Foods brand</v>
      </c>
      <c r="B56" s="97">
        <f>C56*'2.FoodPricesAndComposition'!F46</f>
        <v>0</v>
      </c>
      <c r="C56" s="146">
        <v>0</v>
      </c>
      <c r="D56" s="16" t="str">
        <f>'2.FoodPricesAndComposition'!D46</f>
        <v>0.5 cup</v>
      </c>
      <c r="E56" s="119">
        <f>'2.FoodPricesAndComposition'!F46</f>
        <v>0.36</v>
      </c>
      <c r="F56" s="104">
        <f>C56*'2.FoodPricesAndComposition'!H46</f>
        <v>0</v>
      </c>
      <c r="G56" s="104">
        <f>C56*'2.FoodPricesAndComposition'!I46</f>
        <v>0</v>
      </c>
      <c r="H56" s="104">
        <f>C56*'2.FoodPricesAndComposition'!J46</f>
        <v>0</v>
      </c>
      <c r="I56" s="104">
        <f>C56*'2.FoodPricesAndComposition'!K46</f>
        <v>0</v>
      </c>
      <c r="J56" s="104">
        <f>C56*'2.FoodPricesAndComposition'!L46</f>
        <v>0</v>
      </c>
      <c r="K56" s="104">
        <f>C56*'2.FoodPricesAndComposition'!M46</f>
        <v>0</v>
      </c>
      <c r="L56" s="104">
        <f>C56*'2.FoodPricesAndComposition'!N46</f>
        <v>0</v>
      </c>
      <c r="M56" s="104">
        <f>C56*'2.FoodPricesAndComposition'!O46</f>
        <v>0</v>
      </c>
      <c r="N56" s="104">
        <f>C56*'2.FoodPricesAndComposition'!P46</f>
        <v>0</v>
      </c>
      <c r="O56" s="104">
        <f>C56*'2.FoodPricesAndComposition'!Q46</f>
        <v>0</v>
      </c>
      <c r="P56" s="104">
        <f>C56*'2.FoodPricesAndComposition'!R46</f>
        <v>0</v>
      </c>
      <c r="Q56" s="104">
        <f>C56*'2.FoodPricesAndComposition'!S46</f>
        <v>0</v>
      </c>
      <c r="R56" s="104">
        <f>C56*'2.FoodPricesAndComposition'!T46</f>
        <v>0</v>
      </c>
      <c r="S56" s="104">
        <f>C56*'2.FoodPricesAndComposition'!U46</f>
        <v>0</v>
      </c>
      <c r="T56" s="104">
        <f>C56*'2.FoodPricesAndComposition'!V46</f>
        <v>0</v>
      </c>
      <c r="U56" s="104">
        <f>C56*'2.FoodPricesAndComposition'!W46</f>
        <v>0</v>
      </c>
      <c r="V56" s="104">
        <f>C56*'2.FoodPricesAndComposition'!X46</f>
        <v>0</v>
      </c>
      <c r="W56" s="104">
        <f>C56*'2.FoodPricesAndComposition'!Y46</f>
        <v>0</v>
      </c>
      <c r="X56" s="104">
        <f>C56*'2.FoodPricesAndComposition'!Z46</f>
        <v>0</v>
      </c>
      <c r="Y56" s="104">
        <f>C56*'2.FoodPricesAndComposition'!AA46</f>
        <v>0</v>
      </c>
      <c r="Z56" s="104">
        <f>C56*'2.FoodPricesAndComposition'!AB46</f>
        <v>0</v>
      </c>
      <c r="AA56" s="104">
        <f>C56*'2.FoodPricesAndComposition'!AC46</f>
        <v>0</v>
      </c>
      <c r="AB56" s="104">
        <f>C56*'2.FoodPricesAndComposition'!AD46</f>
        <v>0</v>
      </c>
      <c r="AC56">
        <v>42</v>
      </c>
    </row>
    <row r="57" spans="1:29" x14ac:dyDescent="0.25">
      <c r="A57" s="111" t="str">
        <f>'2.FoodPricesAndComposition'!A47</f>
        <v>Peanut butter, chunky, Stop &amp; Shop brand</v>
      </c>
      <c r="B57" s="97">
        <f>C57*'2.FoodPricesAndComposition'!F47</f>
        <v>0</v>
      </c>
      <c r="C57" s="146">
        <v>0</v>
      </c>
      <c r="D57" s="16" t="str">
        <f>'2.FoodPricesAndComposition'!D47</f>
        <v>2 tbsp</v>
      </c>
      <c r="E57" s="119">
        <f>'2.FoodPricesAndComposition'!F47</f>
        <v>0.18</v>
      </c>
      <c r="F57" s="104">
        <f>C57*'2.FoodPricesAndComposition'!H47</f>
        <v>0</v>
      </c>
      <c r="G57" s="104">
        <f>C57*'2.FoodPricesAndComposition'!I47</f>
        <v>0</v>
      </c>
      <c r="H57" s="104">
        <f>C57*'2.FoodPricesAndComposition'!J47</f>
        <v>0</v>
      </c>
      <c r="I57" s="104">
        <f>C57*'2.FoodPricesAndComposition'!K47</f>
        <v>0</v>
      </c>
      <c r="J57" s="104">
        <f>C57*'2.FoodPricesAndComposition'!L47</f>
        <v>0</v>
      </c>
      <c r="K57" s="104">
        <f>C57*'2.FoodPricesAndComposition'!M47</f>
        <v>0</v>
      </c>
      <c r="L57" s="104">
        <f>C57*'2.FoodPricesAndComposition'!N47</f>
        <v>0</v>
      </c>
      <c r="M57" s="104">
        <f>C57*'2.FoodPricesAndComposition'!O47</f>
        <v>0</v>
      </c>
      <c r="N57" s="104">
        <f>C57*'2.FoodPricesAndComposition'!P47</f>
        <v>0</v>
      </c>
      <c r="O57" s="104">
        <f>C57*'2.FoodPricesAndComposition'!Q47</f>
        <v>0</v>
      </c>
      <c r="P57" s="104">
        <f>C57*'2.FoodPricesAndComposition'!R47</f>
        <v>0</v>
      </c>
      <c r="Q57" s="104">
        <f>C57*'2.FoodPricesAndComposition'!S47</f>
        <v>0</v>
      </c>
      <c r="R57" s="104">
        <f>C57*'2.FoodPricesAndComposition'!T47</f>
        <v>0</v>
      </c>
      <c r="S57" s="104">
        <f>C57*'2.FoodPricesAndComposition'!U47</f>
        <v>0</v>
      </c>
      <c r="T57" s="104">
        <f>C57*'2.FoodPricesAndComposition'!V47</f>
        <v>0</v>
      </c>
      <c r="U57" s="104">
        <f>C57*'2.FoodPricesAndComposition'!W47</f>
        <v>0</v>
      </c>
      <c r="V57" s="104">
        <f>C57*'2.FoodPricesAndComposition'!X47</f>
        <v>0</v>
      </c>
      <c r="W57" s="104">
        <f>C57*'2.FoodPricesAndComposition'!Y47</f>
        <v>0</v>
      </c>
      <c r="X57" s="104">
        <f>C57*'2.FoodPricesAndComposition'!Z47</f>
        <v>0</v>
      </c>
      <c r="Y57" s="104">
        <f>C57*'2.FoodPricesAndComposition'!AA47</f>
        <v>0</v>
      </c>
      <c r="Z57" s="104">
        <f>C57*'2.FoodPricesAndComposition'!AB47</f>
        <v>0</v>
      </c>
      <c r="AA57" s="104">
        <f>C57*'2.FoodPricesAndComposition'!AC47</f>
        <v>0</v>
      </c>
      <c r="AB57" s="104">
        <f>C57*'2.FoodPricesAndComposition'!AD47</f>
        <v>0</v>
      </c>
      <c r="AC57">
        <v>43</v>
      </c>
    </row>
    <row r="58" spans="1:29" x14ac:dyDescent="0.25">
      <c r="A58" s="111" t="str">
        <f>'2.FoodPricesAndComposition'!A48</f>
        <v>Peanut butter, creamy, Stop &amp; Shop brand</v>
      </c>
      <c r="B58" s="97">
        <f>C58*'2.FoodPricesAndComposition'!F48</f>
        <v>0</v>
      </c>
      <c r="C58" s="146">
        <v>0</v>
      </c>
      <c r="D58" s="16" t="str">
        <f>'2.FoodPricesAndComposition'!D48</f>
        <v>2 tbsp</v>
      </c>
      <c r="E58" s="119">
        <f>'2.FoodPricesAndComposition'!F48</f>
        <v>0.18</v>
      </c>
      <c r="F58" s="104">
        <f>C58*'2.FoodPricesAndComposition'!H48</f>
        <v>0</v>
      </c>
      <c r="G58" s="104">
        <f>C58*'2.FoodPricesAndComposition'!I48</f>
        <v>0</v>
      </c>
      <c r="H58" s="104">
        <f>C58*'2.FoodPricesAndComposition'!J48</f>
        <v>0</v>
      </c>
      <c r="I58" s="104">
        <f>C58*'2.FoodPricesAndComposition'!K48</f>
        <v>0</v>
      </c>
      <c r="J58" s="104">
        <f>C58*'2.FoodPricesAndComposition'!L48</f>
        <v>0</v>
      </c>
      <c r="K58" s="104">
        <f>C58*'2.FoodPricesAndComposition'!M48</f>
        <v>0</v>
      </c>
      <c r="L58" s="104">
        <f>C58*'2.FoodPricesAndComposition'!N48</f>
        <v>0</v>
      </c>
      <c r="M58" s="104">
        <f>C58*'2.FoodPricesAndComposition'!O48</f>
        <v>0</v>
      </c>
      <c r="N58" s="104">
        <f>C58*'2.FoodPricesAndComposition'!P48</f>
        <v>0</v>
      </c>
      <c r="O58" s="104">
        <f>C58*'2.FoodPricesAndComposition'!Q48</f>
        <v>0</v>
      </c>
      <c r="P58" s="104">
        <f>C58*'2.FoodPricesAndComposition'!R48</f>
        <v>0</v>
      </c>
      <c r="Q58" s="104">
        <f>C58*'2.FoodPricesAndComposition'!S48</f>
        <v>0</v>
      </c>
      <c r="R58" s="104">
        <f>C58*'2.FoodPricesAndComposition'!T48</f>
        <v>0</v>
      </c>
      <c r="S58" s="104">
        <f>C58*'2.FoodPricesAndComposition'!U48</f>
        <v>0</v>
      </c>
      <c r="T58" s="104">
        <f>C58*'2.FoodPricesAndComposition'!V48</f>
        <v>0</v>
      </c>
      <c r="U58" s="104">
        <f>C58*'2.FoodPricesAndComposition'!W48</f>
        <v>0</v>
      </c>
      <c r="V58" s="104">
        <f>C58*'2.FoodPricesAndComposition'!X48</f>
        <v>0</v>
      </c>
      <c r="W58" s="104">
        <f>C58*'2.FoodPricesAndComposition'!Y48</f>
        <v>0</v>
      </c>
      <c r="X58" s="104">
        <f>C58*'2.FoodPricesAndComposition'!Z48</f>
        <v>0</v>
      </c>
      <c r="Y58" s="104">
        <f>C58*'2.FoodPricesAndComposition'!AA48</f>
        <v>0</v>
      </c>
      <c r="Z58" s="104">
        <f>C58*'2.FoodPricesAndComposition'!AB48</f>
        <v>0</v>
      </c>
      <c r="AA58" s="104">
        <f>C58*'2.FoodPricesAndComposition'!AC48</f>
        <v>0</v>
      </c>
      <c r="AB58" s="104">
        <f>C58*'2.FoodPricesAndComposition'!AD48</f>
        <v>0</v>
      </c>
      <c r="AC58">
        <v>44</v>
      </c>
    </row>
    <row r="59" spans="1:29" x14ac:dyDescent="0.25">
      <c r="A59" s="111" t="str">
        <f>'2.FoodPricesAndComposition'!A49</f>
        <v>Margarine sticks, 4 qrtrs, Stop &amp; Shop brand</v>
      </c>
      <c r="B59" s="97">
        <f>C59*'2.FoodPricesAndComposition'!F49</f>
        <v>0</v>
      </c>
      <c r="C59" s="146">
        <v>0</v>
      </c>
      <c r="D59" s="16" t="str">
        <f>'2.FoodPricesAndComposition'!D49</f>
        <v>1 tbsp</v>
      </c>
      <c r="E59" s="119">
        <f>'2.FoodPricesAndComposition'!F49</f>
        <v>0.06</v>
      </c>
      <c r="F59" s="104">
        <f>C59*'2.FoodPricesAndComposition'!H49</f>
        <v>0</v>
      </c>
      <c r="G59" s="104">
        <f>C59*'2.FoodPricesAndComposition'!I49</f>
        <v>0</v>
      </c>
      <c r="H59" s="104">
        <f>C59*'2.FoodPricesAndComposition'!J49</f>
        <v>0</v>
      </c>
      <c r="I59" s="104">
        <f>C59*'2.FoodPricesAndComposition'!K49</f>
        <v>0</v>
      </c>
      <c r="J59" s="104">
        <f>C59*'2.FoodPricesAndComposition'!L49</f>
        <v>0</v>
      </c>
      <c r="K59" s="104">
        <f>C59*'2.FoodPricesAndComposition'!M49</f>
        <v>0</v>
      </c>
      <c r="L59" s="104">
        <f>C59*'2.FoodPricesAndComposition'!N49</f>
        <v>0</v>
      </c>
      <c r="M59" s="104">
        <f>C59*'2.FoodPricesAndComposition'!O49</f>
        <v>0</v>
      </c>
      <c r="N59" s="104">
        <f>C59*'2.FoodPricesAndComposition'!P49</f>
        <v>0</v>
      </c>
      <c r="O59" s="104">
        <f>C59*'2.FoodPricesAndComposition'!Q49</f>
        <v>0</v>
      </c>
      <c r="P59" s="104">
        <f>C59*'2.FoodPricesAndComposition'!R49</f>
        <v>0</v>
      </c>
      <c r="Q59" s="104">
        <f>C59*'2.FoodPricesAndComposition'!S49</f>
        <v>0</v>
      </c>
      <c r="R59" s="104">
        <f>C59*'2.FoodPricesAndComposition'!T49</f>
        <v>0</v>
      </c>
      <c r="S59" s="104">
        <f>C59*'2.FoodPricesAndComposition'!U49</f>
        <v>0</v>
      </c>
      <c r="T59" s="104">
        <f>C59*'2.FoodPricesAndComposition'!V49</f>
        <v>0</v>
      </c>
      <c r="U59" s="104">
        <f>C59*'2.FoodPricesAndComposition'!W49</f>
        <v>0</v>
      </c>
      <c r="V59" s="104">
        <f>C59*'2.FoodPricesAndComposition'!X49</f>
        <v>0</v>
      </c>
      <c r="W59" s="104">
        <f>C59*'2.FoodPricesAndComposition'!Y49</f>
        <v>0</v>
      </c>
      <c r="X59" s="104">
        <f>C59*'2.FoodPricesAndComposition'!Z49</f>
        <v>0</v>
      </c>
      <c r="Y59" s="104">
        <f>C59*'2.FoodPricesAndComposition'!AA49</f>
        <v>0</v>
      </c>
      <c r="Z59" s="104">
        <f>C59*'2.FoodPricesAndComposition'!AB49</f>
        <v>0</v>
      </c>
      <c r="AA59" s="104">
        <f>C59*'2.FoodPricesAndComposition'!AC49</f>
        <v>0</v>
      </c>
      <c r="AB59" s="104">
        <f>C59*'2.FoodPricesAndComposition'!AD49</f>
        <v>0</v>
      </c>
      <c r="AC59">
        <v>45</v>
      </c>
    </row>
    <row r="60" spans="1:29" x14ac:dyDescent="0.25">
      <c r="A60" s="111" t="str">
        <f>'2.FoodPricesAndComposition'!A50</f>
        <v>Vegetable Oil , 100% Soybean Oil, Stop &amp; Shop brand</v>
      </c>
      <c r="B60" s="97">
        <f>C60*'2.FoodPricesAndComposition'!F50</f>
        <v>0</v>
      </c>
      <c r="C60" s="146">
        <v>0</v>
      </c>
      <c r="D60" s="16" t="str">
        <f>'2.FoodPricesAndComposition'!D50</f>
        <v>1 tbsp</v>
      </c>
      <c r="E60" s="119">
        <f>'2.FoodPricesAndComposition'!F50</f>
        <v>0.05</v>
      </c>
      <c r="F60" s="104">
        <f>C60*'2.FoodPricesAndComposition'!H50</f>
        <v>0</v>
      </c>
      <c r="G60" s="104">
        <f>C60*'2.FoodPricesAndComposition'!I50</f>
        <v>0</v>
      </c>
      <c r="H60" s="104">
        <f>C60*'2.FoodPricesAndComposition'!J50</f>
        <v>0</v>
      </c>
      <c r="I60" s="104">
        <f>C60*'2.FoodPricesAndComposition'!K50</f>
        <v>0</v>
      </c>
      <c r="J60" s="104">
        <f>C60*'2.FoodPricesAndComposition'!L50</f>
        <v>0</v>
      </c>
      <c r="K60" s="104">
        <f>C60*'2.FoodPricesAndComposition'!M50</f>
        <v>0</v>
      </c>
      <c r="L60" s="104">
        <f>C60*'2.FoodPricesAndComposition'!N50</f>
        <v>0</v>
      </c>
      <c r="M60" s="104">
        <f>C60*'2.FoodPricesAndComposition'!O50</f>
        <v>0</v>
      </c>
      <c r="N60" s="104">
        <f>C60*'2.FoodPricesAndComposition'!P50</f>
        <v>0</v>
      </c>
      <c r="O60" s="104">
        <f>C60*'2.FoodPricesAndComposition'!Q50</f>
        <v>0</v>
      </c>
      <c r="P60" s="104">
        <f>C60*'2.FoodPricesAndComposition'!R50</f>
        <v>0</v>
      </c>
      <c r="Q60" s="104">
        <f>C60*'2.FoodPricesAndComposition'!S50</f>
        <v>0</v>
      </c>
      <c r="R60" s="104">
        <f>C60*'2.FoodPricesAndComposition'!T50</f>
        <v>0</v>
      </c>
      <c r="S60" s="104">
        <f>C60*'2.FoodPricesAndComposition'!U50</f>
        <v>0</v>
      </c>
      <c r="T60" s="104">
        <f>C60*'2.FoodPricesAndComposition'!V50</f>
        <v>0</v>
      </c>
      <c r="U60" s="104">
        <f>C60*'2.FoodPricesAndComposition'!W50</f>
        <v>0</v>
      </c>
      <c r="V60" s="104">
        <f>C60*'2.FoodPricesAndComposition'!X50</f>
        <v>0</v>
      </c>
      <c r="W60" s="104">
        <f>C60*'2.FoodPricesAndComposition'!Y50</f>
        <v>0</v>
      </c>
      <c r="X60" s="104">
        <f>C60*'2.FoodPricesAndComposition'!Z50</f>
        <v>0</v>
      </c>
      <c r="Y60" s="104">
        <f>C60*'2.FoodPricesAndComposition'!AA50</f>
        <v>0</v>
      </c>
      <c r="Z60" s="104">
        <f>C60*'2.FoodPricesAndComposition'!AB50</f>
        <v>0</v>
      </c>
      <c r="AA60" s="104">
        <f>C60*'2.FoodPricesAndComposition'!AC50</f>
        <v>0</v>
      </c>
      <c r="AB60" s="104">
        <f>C60*'2.FoodPricesAndComposition'!AD50</f>
        <v>0</v>
      </c>
      <c r="AC60">
        <v>46</v>
      </c>
    </row>
    <row r="61" spans="1:29" x14ac:dyDescent="0.25">
      <c r="A61" s="101" t="str">
        <f>'2.FoodPricesAndComposition'!A51</f>
        <v>Animal-sourced foods and alternatives</v>
      </c>
      <c r="C61" s="147">
        <v>0</v>
      </c>
      <c r="D61" s="16"/>
      <c r="E61" s="119"/>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v>47</v>
      </c>
    </row>
    <row r="62" spans="1:29" x14ac:dyDescent="0.25">
      <c r="A62" s="111" t="str">
        <f>'2.FoodPricesAndComposition'!A52</f>
        <v>Cheese, cheddar shredded, Stop &amp; Shop brand</v>
      </c>
      <c r="B62" s="97">
        <f>C62*'2.FoodPricesAndComposition'!F52</f>
        <v>0</v>
      </c>
      <c r="C62" s="146">
        <v>0</v>
      </c>
      <c r="D62" s="16" t="str">
        <f>'2.FoodPricesAndComposition'!D52</f>
        <v>0.25 cup</v>
      </c>
      <c r="E62" s="119">
        <f>'2.FoodPricesAndComposition'!F52</f>
        <v>0.31</v>
      </c>
      <c r="F62" s="104">
        <f>C62*'2.FoodPricesAndComposition'!H52</f>
        <v>0</v>
      </c>
      <c r="G62" s="104">
        <f>C62*'2.FoodPricesAndComposition'!I52</f>
        <v>0</v>
      </c>
      <c r="H62" s="104">
        <f>C62*'2.FoodPricesAndComposition'!J52</f>
        <v>0</v>
      </c>
      <c r="I62" s="104">
        <f>C62*'2.FoodPricesAndComposition'!K52</f>
        <v>0</v>
      </c>
      <c r="J62" s="104">
        <f>C62*'2.FoodPricesAndComposition'!L52</f>
        <v>0</v>
      </c>
      <c r="K62" s="104">
        <f>C62*'2.FoodPricesAndComposition'!M52</f>
        <v>0</v>
      </c>
      <c r="L62" s="104">
        <f>C62*'2.FoodPricesAndComposition'!N52</f>
        <v>0</v>
      </c>
      <c r="M62" s="104">
        <f>C62*'2.FoodPricesAndComposition'!O52</f>
        <v>0</v>
      </c>
      <c r="N62" s="104">
        <f>C62*'2.FoodPricesAndComposition'!P52</f>
        <v>0</v>
      </c>
      <c r="O62" s="104">
        <f>C62*'2.FoodPricesAndComposition'!Q52</f>
        <v>0</v>
      </c>
      <c r="P62" s="104">
        <f>C62*'2.FoodPricesAndComposition'!R52</f>
        <v>0</v>
      </c>
      <c r="Q62" s="104">
        <f>C62*'2.FoodPricesAndComposition'!S52</f>
        <v>0</v>
      </c>
      <c r="R62" s="104">
        <f>C62*'2.FoodPricesAndComposition'!T52</f>
        <v>0</v>
      </c>
      <c r="S62" s="104">
        <f>C62*'2.FoodPricesAndComposition'!U52</f>
        <v>0</v>
      </c>
      <c r="T62" s="104">
        <f>C62*'2.FoodPricesAndComposition'!V52</f>
        <v>0</v>
      </c>
      <c r="U62" s="104">
        <f>C62*'2.FoodPricesAndComposition'!W52</f>
        <v>0</v>
      </c>
      <c r="V62" s="104">
        <f>C62*'2.FoodPricesAndComposition'!X52</f>
        <v>0</v>
      </c>
      <c r="W62" s="104">
        <f>C62*'2.FoodPricesAndComposition'!Y52</f>
        <v>0</v>
      </c>
      <c r="X62" s="104">
        <f>C62*'2.FoodPricesAndComposition'!Z52</f>
        <v>0</v>
      </c>
      <c r="Y62" s="104">
        <f>C62*'2.FoodPricesAndComposition'!AA52</f>
        <v>0</v>
      </c>
      <c r="Z62" s="104">
        <f>C62*'2.FoodPricesAndComposition'!AB52</f>
        <v>0</v>
      </c>
      <c r="AA62" s="104">
        <f>C62*'2.FoodPricesAndComposition'!AC52</f>
        <v>0</v>
      </c>
      <c r="AB62" s="104">
        <f>C62*'2.FoodPricesAndComposition'!AD52</f>
        <v>0</v>
      </c>
      <c r="AC62">
        <v>48</v>
      </c>
    </row>
    <row r="63" spans="1:29" x14ac:dyDescent="0.25">
      <c r="A63" s="111" t="str">
        <f>'2.FoodPricesAndComposition'!A53</f>
        <v>Cheese, cottage, large curd, 4% milkfat, Stop &amp; Shop brand</v>
      </c>
      <c r="B63" s="97">
        <f>C63*'2.FoodPricesAndComposition'!F53</f>
        <v>0</v>
      </c>
      <c r="C63" s="146">
        <v>0</v>
      </c>
      <c r="D63" s="16" t="str">
        <f>'2.FoodPricesAndComposition'!D53</f>
        <v>0.5 cup</v>
      </c>
      <c r="E63" s="119">
        <f>'2.FoodPricesAndComposition'!F53</f>
        <v>0.6</v>
      </c>
      <c r="F63" s="104">
        <f>C63*'2.FoodPricesAndComposition'!H53</f>
        <v>0</v>
      </c>
      <c r="G63" s="104">
        <f>C63*'2.FoodPricesAndComposition'!I53</f>
        <v>0</v>
      </c>
      <c r="H63" s="104">
        <f>C63*'2.FoodPricesAndComposition'!J53</f>
        <v>0</v>
      </c>
      <c r="I63" s="104">
        <f>C63*'2.FoodPricesAndComposition'!K53</f>
        <v>0</v>
      </c>
      <c r="J63" s="104">
        <f>C63*'2.FoodPricesAndComposition'!L53</f>
        <v>0</v>
      </c>
      <c r="K63" s="104">
        <f>C63*'2.FoodPricesAndComposition'!M53</f>
        <v>0</v>
      </c>
      <c r="L63" s="104">
        <f>C63*'2.FoodPricesAndComposition'!N53</f>
        <v>0</v>
      </c>
      <c r="M63" s="104">
        <f>C63*'2.FoodPricesAndComposition'!O53</f>
        <v>0</v>
      </c>
      <c r="N63" s="104">
        <f>C63*'2.FoodPricesAndComposition'!P53</f>
        <v>0</v>
      </c>
      <c r="O63" s="104">
        <f>C63*'2.FoodPricesAndComposition'!Q53</f>
        <v>0</v>
      </c>
      <c r="P63" s="104">
        <f>C63*'2.FoodPricesAndComposition'!R53</f>
        <v>0</v>
      </c>
      <c r="Q63" s="104">
        <f>C63*'2.FoodPricesAndComposition'!S53</f>
        <v>0</v>
      </c>
      <c r="R63" s="104">
        <f>C63*'2.FoodPricesAndComposition'!T53</f>
        <v>0</v>
      </c>
      <c r="S63" s="104">
        <f>C63*'2.FoodPricesAndComposition'!U53</f>
        <v>0</v>
      </c>
      <c r="T63" s="104">
        <f>C63*'2.FoodPricesAndComposition'!V53</f>
        <v>0</v>
      </c>
      <c r="U63" s="104">
        <f>C63*'2.FoodPricesAndComposition'!W53</f>
        <v>0</v>
      </c>
      <c r="V63" s="104">
        <f>C63*'2.FoodPricesAndComposition'!X53</f>
        <v>0</v>
      </c>
      <c r="W63" s="104">
        <f>C63*'2.FoodPricesAndComposition'!Y53</f>
        <v>0</v>
      </c>
      <c r="X63" s="104">
        <f>C63*'2.FoodPricesAndComposition'!Z53</f>
        <v>0</v>
      </c>
      <c r="Y63" s="104">
        <f>C63*'2.FoodPricesAndComposition'!AA53</f>
        <v>0</v>
      </c>
      <c r="Z63" s="104">
        <f>C63*'2.FoodPricesAndComposition'!AB53</f>
        <v>0</v>
      </c>
      <c r="AA63" s="104">
        <f>C63*'2.FoodPricesAndComposition'!AC53</f>
        <v>0</v>
      </c>
      <c r="AB63" s="104">
        <f>C63*'2.FoodPricesAndComposition'!AD53</f>
        <v>0</v>
      </c>
      <c r="AC63">
        <v>49</v>
      </c>
    </row>
    <row r="64" spans="1:29" x14ac:dyDescent="0.25">
      <c r="A64" s="111" t="str">
        <f>'2.FoodPricesAndComposition'!A54</f>
        <v>Cheese, parmesan wedge, Taste of Inspirations brand</v>
      </c>
      <c r="B64" s="97">
        <f>C64*'2.FoodPricesAndComposition'!F54</f>
        <v>0</v>
      </c>
      <c r="C64" s="146">
        <v>0</v>
      </c>
      <c r="D64" s="16" t="str">
        <f>'2.FoodPricesAndComposition'!D54</f>
        <v>1 oz</v>
      </c>
      <c r="E64" s="119">
        <f>'2.FoodPricesAndComposition'!F54</f>
        <v>0.75</v>
      </c>
      <c r="F64" s="104">
        <f>C64*'2.FoodPricesAndComposition'!H54</f>
        <v>0</v>
      </c>
      <c r="G64" s="104">
        <f>C64*'2.FoodPricesAndComposition'!I54</f>
        <v>0</v>
      </c>
      <c r="H64" s="104">
        <f>C64*'2.FoodPricesAndComposition'!J54</f>
        <v>0</v>
      </c>
      <c r="I64" s="104">
        <f>C64*'2.FoodPricesAndComposition'!K54</f>
        <v>0</v>
      </c>
      <c r="J64" s="104">
        <f>C64*'2.FoodPricesAndComposition'!L54</f>
        <v>0</v>
      </c>
      <c r="K64" s="104">
        <f>C64*'2.FoodPricesAndComposition'!M54</f>
        <v>0</v>
      </c>
      <c r="L64" s="104">
        <f>C64*'2.FoodPricesAndComposition'!N54</f>
        <v>0</v>
      </c>
      <c r="M64" s="104">
        <f>C64*'2.FoodPricesAndComposition'!O54</f>
        <v>0</v>
      </c>
      <c r="N64" s="104">
        <f>C64*'2.FoodPricesAndComposition'!P54</f>
        <v>0</v>
      </c>
      <c r="O64" s="104">
        <f>C64*'2.FoodPricesAndComposition'!Q54</f>
        <v>0</v>
      </c>
      <c r="P64" s="104">
        <f>C64*'2.FoodPricesAndComposition'!R54</f>
        <v>0</v>
      </c>
      <c r="Q64" s="104">
        <f>C64*'2.FoodPricesAndComposition'!S54</f>
        <v>0</v>
      </c>
      <c r="R64" s="104">
        <f>C64*'2.FoodPricesAndComposition'!T54</f>
        <v>0</v>
      </c>
      <c r="S64" s="104">
        <f>C64*'2.FoodPricesAndComposition'!U54</f>
        <v>0</v>
      </c>
      <c r="T64" s="104">
        <f>C64*'2.FoodPricesAndComposition'!V54</f>
        <v>0</v>
      </c>
      <c r="U64" s="104">
        <f>C64*'2.FoodPricesAndComposition'!W54</f>
        <v>0</v>
      </c>
      <c r="V64" s="104">
        <f>C64*'2.FoodPricesAndComposition'!X54</f>
        <v>0</v>
      </c>
      <c r="W64" s="104">
        <f>C64*'2.FoodPricesAndComposition'!Y54</f>
        <v>0</v>
      </c>
      <c r="X64" s="104">
        <f>C64*'2.FoodPricesAndComposition'!Z54</f>
        <v>0</v>
      </c>
      <c r="Y64" s="104">
        <f>C64*'2.FoodPricesAndComposition'!AA54</f>
        <v>0</v>
      </c>
      <c r="Z64" s="104">
        <f>C64*'2.FoodPricesAndComposition'!AB54</f>
        <v>0</v>
      </c>
      <c r="AA64" s="104">
        <f>C64*'2.FoodPricesAndComposition'!AC54</f>
        <v>0</v>
      </c>
      <c r="AB64" s="104">
        <f>C64*'2.FoodPricesAndComposition'!AD54</f>
        <v>0</v>
      </c>
      <c r="AC64">
        <v>50</v>
      </c>
    </row>
    <row r="65" spans="1:29" x14ac:dyDescent="0.25">
      <c r="A65" s="111" t="str">
        <f>'2.FoodPricesAndComposition'!A55</f>
        <v>Cheese food, American yellow singles - 24 ct, Stop &amp; Shop brand</v>
      </c>
      <c r="B65" s="97">
        <f>C65*'2.FoodPricesAndComposition'!F55</f>
        <v>0</v>
      </c>
      <c r="C65" s="146">
        <v>0</v>
      </c>
      <c r="D65" s="16" t="str">
        <f>'2.FoodPricesAndComposition'!D55</f>
        <v>1 slice</v>
      </c>
      <c r="E65" s="119">
        <f>'2.FoodPricesAndComposition'!F55</f>
        <v>0.18</v>
      </c>
      <c r="F65" s="104">
        <f>C65*'2.FoodPricesAndComposition'!H55</f>
        <v>0</v>
      </c>
      <c r="G65" s="104">
        <f>C65*'2.FoodPricesAndComposition'!I55</f>
        <v>0</v>
      </c>
      <c r="H65" s="104">
        <f>C65*'2.FoodPricesAndComposition'!J55</f>
        <v>0</v>
      </c>
      <c r="I65" s="104">
        <f>C65*'2.FoodPricesAndComposition'!K55</f>
        <v>0</v>
      </c>
      <c r="J65" s="104">
        <f>C65*'2.FoodPricesAndComposition'!L55</f>
        <v>0</v>
      </c>
      <c r="K65" s="104">
        <f>C65*'2.FoodPricesAndComposition'!M55</f>
        <v>0</v>
      </c>
      <c r="L65" s="104">
        <f>C65*'2.FoodPricesAndComposition'!N55</f>
        <v>0</v>
      </c>
      <c r="M65" s="104">
        <f>C65*'2.FoodPricesAndComposition'!O55</f>
        <v>0</v>
      </c>
      <c r="N65" s="104">
        <f>C65*'2.FoodPricesAndComposition'!P55</f>
        <v>0</v>
      </c>
      <c r="O65" s="104">
        <f>C65*'2.FoodPricesAndComposition'!Q55</f>
        <v>0</v>
      </c>
      <c r="P65" s="104">
        <f>C65*'2.FoodPricesAndComposition'!R55</f>
        <v>0</v>
      </c>
      <c r="Q65" s="104">
        <f>C65*'2.FoodPricesAndComposition'!S55</f>
        <v>0</v>
      </c>
      <c r="R65" s="104">
        <f>C65*'2.FoodPricesAndComposition'!T55</f>
        <v>0</v>
      </c>
      <c r="S65" s="104">
        <f>C65*'2.FoodPricesAndComposition'!U55</f>
        <v>0</v>
      </c>
      <c r="T65" s="104">
        <f>C65*'2.FoodPricesAndComposition'!V55</f>
        <v>0</v>
      </c>
      <c r="U65" s="104">
        <f>C65*'2.FoodPricesAndComposition'!W55</f>
        <v>0</v>
      </c>
      <c r="V65" s="104">
        <f>C65*'2.FoodPricesAndComposition'!X55</f>
        <v>0</v>
      </c>
      <c r="W65" s="104">
        <f>C65*'2.FoodPricesAndComposition'!Y55</f>
        <v>0</v>
      </c>
      <c r="X65" s="104">
        <f>C65*'2.FoodPricesAndComposition'!Z55</f>
        <v>0</v>
      </c>
      <c r="Y65" s="104">
        <f>C65*'2.FoodPricesAndComposition'!AA55</f>
        <v>0</v>
      </c>
      <c r="Z65" s="104">
        <f>C65*'2.FoodPricesAndComposition'!AB55</f>
        <v>0</v>
      </c>
      <c r="AA65" s="104">
        <f>C65*'2.FoodPricesAndComposition'!AC55</f>
        <v>0</v>
      </c>
      <c r="AB65" s="104">
        <f>C65*'2.FoodPricesAndComposition'!AD55</f>
        <v>0</v>
      </c>
      <c r="AC65">
        <v>51</v>
      </c>
    </row>
    <row r="66" spans="1:29" x14ac:dyDescent="0.25">
      <c r="A66" s="111" t="str">
        <f>'2.FoodPricesAndComposition'!A56</f>
        <v>Chicken drumsticks, all natural value pack, Stop &amp; Shop brand</v>
      </c>
      <c r="B66" s="97">
        <f>C66*'2.FoodPricesAndComposition'!F56</f>
        <v>0</v>
      </c>
      <c r="C66" s="146">
        <v>0</v>
      </c>
      <c r="D66" s="16" t="str">
        <f>'2.FoodPricesAndComposition'!D56</f>
        <v>4 oz</v>
      </c>
      <c r="E66" s="119">
        <f>'2.FoodPricesAndComposition'!F56</f>
        <v>0.7</v>
      </c>
      <c r="F66" s="104">
        <f>C66*'2.FoodPricesAndComposition'!H56</f>
        <v>0</v>
      </c>
      <c r="G66" s="104">
        <f>C66*'2.FoodPricesAndComposition'!I56</f>
        <v>0</v>
      </c>
      <c r="H66" s="104">
        <f>C66*'2.FoodPricesAndComposition'!J56</f>
        <v>0</v>
      </c>
      <c r="I66" s="104">
        <f>C66*'2.FoodPricesAndComposition'!K56</f>
        <v>0</v>
      </c>
      <c r="J66" s="104">
        <f>C66*'2.FoodPricesAndComposition'!L56</f>
        <v>0</v>
      </c>
      <c r="K66" s="104">
        <f>C66*'2.FoodPricesAndComposition'!M56</f>
        <v>0</v>
      </c>
      <c r="L66" s="104">
        <f>C66*'2.FoodPricesAndComposition'!N56</f>
        <v>0</v>
      </c>
      <c r="M66" s="104">
        <f>C66*'2.FoodPricesAndComposition'!O56</f>
        <v>0</v>
      </c>
      <c r="N66" s="104">
        <f>C66*'2.FoodPricesAndComposition'!P56</f>
        <v>0</v>
      </c>
      <c r="O66" s="104">
        <f>C66*'2.FoodPricesAndComposition'!Q56</f>
        <v>0</v>
      </c>
      <c r="P66" s="104">
        <f>C66*'2.FoodPricesAndComposition'!R56</f>
        <v>0</v>
      </c>
      <c r="Q66" s="104">
        <f>C66*'2.FoodPricesAndComposition'!S56</f>
        <v>0</v>
      </c>
      <c r="R66" s="104">
        <f>C66*'2.FoodPricesAndComposition'!T56</f>
        <v>0</v>
      </c>
      <c r="S66" s="104">
        <f>C66*'2.FoodPricesAndComposition'!U56</f>
        <v>0</v>
      </c>
      <c r="T66" s="104">
        <f>C66*'2.FoodPricesAndComposition'!V56</f>
        <v>0</v>
      </c>
      <c r="U66" s="104">
        <f>C66*'2.FoodPricesAndComposition'!W56</f>
        <v>0</v>
      </c>
      <c r="V66" s="104">
        <f>C66*'2.FoodPricesAndComposition'!X56</f>
        <v>0</v>
      </c>
      <c r="W66" s="104">
        <f>C66*'2.FoodPricesAndComposition'!Y56</f>
        <v>0</v>
      </c>
      <c r="X66" s="104">
        <f>C66*'2.FoodPricesAndComposition'!Z56</f>
        <v>0</v>
      </c>
      <c r="Y66" s="104">
        <f>C66*'2.FoodPricesAndComposition'!AA56</f>
        <v>0</v>
      </c>
      <c r="Z66" s="104">
        <f>C66*'2.FoodPricesAndComposition'!AB56</f>
        <v>0</v>
      </c>
      <c r="AA66" s="104">
        <f>C66*'2.FoodPricesAndComposition'!AC56</f>
        <v>0</v>
      </c>
      <c r="AB66" s="104">
        <f>C66*'2.FoodPricesAndComposition'!AD56</f>
        <v>0</v>
      </c>
      <c r="AC66">
        <v>52</v>
      </c>
    </row>
    <row r="67" spans="1:29" x14ac:dyDescent="0.25">
      <c r="A67" s="111" t="str">
        <f>'2.FoodPricesAndComposition'!A57</f>
        <v>Eggs, white grade A large, Stop &amp; Shop brand</v>
      </c>
      <c r="B67" s="97">
        <f>C67*'2.FoodPricesAndComposition'!F57</f>
        <v>0</v>
      </c>
      <c r="C67" s="146">
        <v>0</v>
      </c>
      <c r="D67" s="16" t="str">
        <f>'2.FoodPricesAndComposition'!D57</f>
        <v xml:space="preserve">1 egg </v>
      </c>
      <c r="E67" s="119">
        <f>'2.FoodPricesAndComposition'!F57</f>
        <v>0.37</v>
      </c>
      <c r="F67" s="104">
        <f>C67*'2.FoodPricesAndComposition'!H57</f>
        <v>0</v>
      </c>
      <c r="G67" s="104">
        <f>C67*'2.FoodPricesAndComposition'!I57</f>
        <v>0</v>
      </c>
      <c r="H67" s="104">
        <f>C67*'2.FoodPricesAndComposition'!J57</f>
        <v>0</v>
      </c>
      <c r="I67" s="104">
        <f>C67*'2.FoodPricesAndComposition'!K57</f>
        <v>0</v>
      </c>
      <c r="J67" s="104">
        <f>C67*'2.FoodPricesAndComposition'!L57</f>
        <v>0</v>
      </c>
      <c r="K67" s="104">
        <f>C67*'2.FoodPricesAndComposition'!M57</f>
        <v>0</v>
      </c>
      <c r="L67" s="104">
        <f>C67*'2.FoodPricesAndComposition'!N57</f>
        <v>0</v>
      </c>
      <c r="M67" s="104">
        <f>C67*'2.FoodPricesAndComposition'!O57</f>
        <v>0</v>
      </c>
      <c r="N67" s="104">
        <f>C67*'2.FoodPricesAndComposition'!P57</f>
        <v>0</v>
      </c>
      <c r="O67" s="104">
        <f>C67*'2.FoodPricesAndComposition'!Q57</f>
        <v>0</v>
      </c>
      <c r="P67" s="104">
        <f>C67*'2.FoodPricesAndComposition'!R57</f>
        <v>0</v>
      </c>
      <c r="Q67" s="104">
        <f>C67*'2.FoodPricesAndComposition'!S57</f>
        <v>0</v>
      </c>
      <c r="R67" s="104">
        <f>C67*'2.FoodPricesAndComposition'!T57</f>
        <v>0</v>
      </c>
      <c r="S67" s="104">
        <f>C67*'2.FoodPricesAndComposition'!U57</f>
        <v>0</v>
      </c>
      <c r="T67" s="104">
        <f>C67*'2.FoodPricesAndComposition'!V57</f>
        <v>0</v>
      </c>
      <c r="U67" s="104">
        <f>C67*'2.FoodPricesAndComposition'!W57</f>
        <v>0</v>
      </c>
      <c r="V67" s="104">
        <f>C67*'2.FoodPricesAndComposition'!X57</f>
        <v>0</v>
      </c>
      <c r="W67" s="104">
        <f>C67*'2.FoodPricesAndComposition'!Y57</f>
        <v>0</v>
      </c>
      <c r="X67" s="104">
        <f>C67*'2.FoodPricesAndComposition'!Z57</f>
        <v>0</v>
      </c>
      <c r="Y67" s="104">
        <f>C67*'2.FoodPricesAndComposition'!AA57</f>
        <v>0</v>
      </c>
      <c r="Z67" s="104">
        <f>C67*'2.FoodPricesAndComposition'!AB57</f>
        <v>0</v>
      </c>
      <c r="AA67" s="104">
        <f>C67*'2.FoodPricesAndComposition'!AC57</f>
        <v>0</v>
      </c>
      <c r="AB67" s="104">
        <f>C67*'2.FoodPricesAndComposition'!AD57</f>
        <v>0</v>
      </c>
      <c r="AC67">
        <v>53</v>
      </c>
    </row>
    <row r="68" spans="1:29" x14ac:dyDescent="0.25">
      <c r="A68" s="111" t="str">
        <f>'2.FoodPricesAndComposition'!A58</f>
        <v>Ground beef, fresh, 80% lean, 20% fat, Stop &amp; Shop brand</v>
      </c>
      <c r="B68" s="97">
        <f>C68*'2.FoodPricesAndComposition'!F58</f>
        <v>0</v>
      </c>
      <c r="C68" s="146">
        <v>0</v>
      </c>
      <c r="D68" s="16" t="str">
        <f>'2.FoodPricesAndComposition'!D58</f>
        <v>4 oz</v>
      </c>
      <c r="E68" s="119">
        <f>'2.FoodPricesAndComposition'!F58</f>
        <v>1.45</v>
      </c>
      <c r="F68" s="104">
        <f>C68*'2.FoodPricesAndComposition'!H58</f>
        <v>0</v>
      </c>
      <c r="G68" s="104">
        <f>C68*'2.FoodPricesAndComposition'!I58</f>
        <v>0</v>
      </c>
      <c r="H68" s="104">
        <f>C68*'2.FoodPricesAndComposition'!J58</f>
        <v>0</v>
      </c>
      <c r="I68" s="104">
        <f>C68*'2.FoodPricesAndComposition'!K58</f>
        <v>0</v>
      </c>
      <c r="J68" s="104">
        <f>C68*'2.FoodPricesAndComposition'!L58</f>
        <v>0</v>
      </c>
      <c r="K68" s="104">
        <f>C68*'2.FoodPricesAndComposition'!M58</f>
        <v>0</v>
      </c>
      <c r="L68" s="104">
        <f>C68*'2.FoodPricesAndComposition'!N58</f>
        <v>0</v>
      </c>
      <c r="M68" s="104">
        <f>C68*'2.FoodPricesAndComposition'!O58</f>
        <v>0</v>
      </c>
      <c r="N68" s="104">
        <f>C68*'2.FoodPricesAndComposition'!P58</f>
        <v>0</v>
      </c>
      <c r="O68" s="104">
        <f>C68*'2.FoodPricesAndComposition'!Q58</f>
        <v>0</v>
      </c>
      <c r="P68" s="104">
        <f>C68*'2.FoodPricesAndComposition'!R58</f>
        <v>0</v>
      </c>
      <c r="Q68" s="104">
        <f>C68*'2.FoodPricesAndComposition'!S58</f>
        <v>0</v>
      </c>
      <c r="R68" s="104">
        <f>C68*'2.FoodPricesAndComposition'!T58</f>
        <v>0</v>
      </c>
      <c r="S68" s="104">
        <f>C68*'2.FoodPricesAndComposition'!U58</f>
        <v>0</v>
      </c>
      <c r="T68" s="104">
        <f>C68*'2.FoodPricesAndComposition'!V58</f>
        <v>0</v>
      </c>
      <c r="U68" s="104">
        <f>C68*'2.FoodPricesAndComposition'!W58</f>
        <v>0</v>
      </c>
      <c r="V68" s="104">
        <f>C68*'2.FoodPricesAndComposition'!X58</f>
        <v>0</v>
      </c>
      <c r="W68" s="104">
        <f>C68*'2.FoodPricesAndComposition'!Y58</f>
        <v>0</v>
      </c>
      <c r="X68" s="104">
        <f>C68*'2.FoodPricesAndComposition'!Z58</f>
        <v>0</v>
      </c>
      <c r="Y68" s="104">
        <f>C68*'2.FoodPricesAndComposition'!AA58</f>
        <v>0</v>
      </c>
      <c r="Z68" s="104">
        <f>C68*'2.FoodPricesAndComposition'!AB58</f>
        <v>0</v>
      </c>
      <c r="AA68" s="104">
        <f>C68*'2.FoodPricesAndComposition'!AC58</f>
        <v>0</v>
      </c>
      <c r="AB68" s="104">
        <f>C68*'2.FoodPricesAndComposition'!AD58</f>
        <v>0</v>
      </c>
      <c r="AC68">
        <v>54</v>
      </c>
    </row>
    <row r="69" spans="1:29" x14ac:dyDescent="0.25">
      <c r="A69" s="111" t="str">
        <f>'2.FoodPricesAndComposition'!A59</f>
        <v>Yogurt, plain, low fat, Stop &amp; Shop brand</v>
      </c>
      <c r="B69" s="97">
        <f>C69*'2.FoodPricesAndComposition'!F59</f>
        <v>0</v>
      </c>
      <c r="C69" s="146">
        <v>0</v>
      </c>
      <c r="D69" s="16" t="str">
        <f>'2.FoodPricesAndComposition'!D59</f>
        <v>0.67 cup</v>
      </c>
      <c r="E69" s="119">
        <f>'2.FoodPricesAndComposition'!F59</f>
        <v>0.7</v>
      </c>
      <c r="F69" s="104">
        <f>C69*'2.FoodPricesAndComposition'!H59</f>
        <v>0</v>
      </c>
      <c r="G69" s="104">
        <f>C69*'2.FoodPricesAndComposition'!I59</f>
        <v>0</v>
      </c>
      <c r="H69" s="104">
        <f>C69*'2.FoodPricesAndComposition'!J59</f>
        <v>0</v>
      </c>
      <c r="I69" s="104">
        <f>C69*'2.FoodPricesAndComposition'!K59</f>
        <v>0</v>
      </c>
      <c r="J69" s="104">
        <f>C69*'2.FoodPricesAndComposition'!L59</f>
        <v>0</v>
      </c>
      <c r="K69" s="104">
        <f>C69*'2.FoodPricesAndComposition'!M59</f>
        <v>0</v>
      </c>
      <c r="L69" s="104">
        <f>C69*'2.FoodPricesAndComposition'!N59</f>
        <v>0</v>
      </c>
      <c r="M69" s="104">
        <f>C69*'2.FoodPricesAndComposition'!O59</f>
        <v>0</v>
      </c>
      <c r="N69" s="104">
        <f>C69*'2.FoodPricesAndComposition'!P59</f>
        <v>0</v>
      </c>
      <c r="O69" s="104">
        <f>C69*'2.FoodPricesAndComposition'!Q59</f>
        <v>0</v>
      </c>
      <c r="P69" s="104">
        <f>C69*'2.FoodPricesAndComposition'!R59</f>
        <v>0</v>
      </c>
      <c r="Q69" s="104">
        <f>C69*'2.FoodPricesAndComposition'!S59</f>
        <v>0</v>
      </c>
      <c r="R69" s="104">
        <f>C69*'2.FoodPricesAndComposition'!T59</f>
        <v>0</v>
      </c>
      <c r="S69" s="104">
        <f>C69*'2.FoodPricesAndComposition'!U59</f>
        <v>0</v>
      </c>
      <c r="T69" s="104">
        <f>C69*'2.FoodPricesAndComposition'!V59</f>
        <v>0</v>
      </c>
      <c r="U69" s="104">
        <f>C69*'2.FoodPricesAndComposition'!W59</f>
        <v>0</v>
      </c>
      <c r="V69" s="104">
        <f>C69*'2.FoodPricesAndComposition'!X59</f>
        <v>0</v>
      </c>
      <c r="W69" s="104">
        <f>C69*'2.FoodPricesAndComposition'!Y59</f>
        <v>0</v>
      </c>
      <c r="X69" s="104">
        <f>C69*'2.FoodPricesAndComposition'!Z59</f>
        <v>0</v>
      </c>
      <c r="Y69" s="104">
        <f>C69*'2.FoodPricesAndComposition'!AA59</f>
        <v>0</v>
      </c>
      <c r="Z69" s="104">
        <f>C69*'2.FoodPricesAndComposition'!AB59</f>
        <v>0</v>
      </c>
      <c r="AA69" s="104">
        <f>C69*'2.FoodPricesAndComposition'!AC59</f>
        <v>0</v>
      </c>
      <c r="AB69" s="104">
        <f>C69*'2.FoodPricesAndComposition'!AD59</f>
        <v>0</v>
      </c>
      <c r="AC69">
        <v>55</v>
      </c>
    </row>
    <row r="70" spans="1:29" x14ac:dyDescent="0.25">
      <c r="A70" s="101" t="str">
        <f>'2.FoodPricesAndComposition'!A60</f>
        <v>Milk &amp; nutrient-dense beverages</v>
      </c>
      <c r="C70" s="147">
        <v>0</v>
      </c>
      <c r="D70" s="16"/>
      <c r="E70" s="119"/>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v>56</v>
      </c>
    </row>
    <row r="71" spans="1:29" x14ac:dyDescent="0.25">
      <c r="A71" s="111" t="str">
        <f>'2.FoodPricesAndComposition'!A61</f>
        <v>Milk, fat-free, fortified, Stop &amp; Shop brand</v>
      </c>
      <c r="B71" s="97">
        <f>C71*'2.FoodPricesAndComposition'!F61</f>
        <v>0</v>
      </c>
      <c r="C71" s="146">
        <v>0</v>
      </c>
      <c r="D71" s="16" t="str">
        <f>'2.FoodPricesAndComposition'!D61</f>
        <v>1 cup</v>
      </c>
      <c r="E71" s="119">
        <f>'2.FoodPricesAndComposition'!F61</f>
        <v>0.3</v>
      </c>
      <c r="F71" s="104">
        <f>C71*'2.FoodPricesAndComposition'!H61</f>
        <v>0</v>
      </c>
      <c r="G71" s="104">
        <f>C71*'2.FoodPricesAndComposition'!I61</f>
        <v>0</v>
      </c>
      <c r="H71" s="104">
        <f>C71*'2.FoodPricesAndComposition'!J61</f>
        <v>0</v>
      </c>
      <c r="I71" s="104">
        <f>C71*'2.FoodPricesAndComposition'!K61</f>
        <v>0</v>
      </c>
      <c r="J71" s="104">
        <f>C71*'2.FoodPricesAndComposition'!L61</f>
        <v>0</v>
      </c>
      <c r="K71" s="104">
        <f>C71*'2.FoodPricesAndComposition'!M61</f>
        <v>0</v>
      </c>
      <c r="L71" s="104">
        <f>C71*'2.FoodPricesAndComposition'!N61</f>
        <v>0</v>
      </c>
      <c r="M71" s="104">
        <f>C71*'2.FoodPricesAndComposition'!O61</f>
        <v>0</v>
      </c>
      <c r="N71" s="104">
        <f>C71*'2.FoodPricesAndComposition'!P61</f>
        <v>0</v>
      </c>
      <c r="O71" s="104">
        <f>C71*'2.FoodPricesAndComposition'!Q61</f>
        <v>0</v>
      </c>
      <c r="P71" s="104">
        <f>C71*'2.FoodPricesAndComposition'!R61</f>
        <v>0</v>
      </c>
      <c r="Q71" s="104">
        <f>C71*'2.FoodPricesAndComposition'!S61</f>
        <v>0</v>
      </c>
      <c r="R71" s="104">
        <f>C71*'2.FoodPricesAndComposition'!T61</f>
        <v>0</v>
      </c>
      <c r="S71" s="104">
        <f>C71*'2.FoodPricesAndComposition'!U61</f>
        <v>0</v>
      </c>
      <c r="T71" s="104">
        <f>C71*'2.FoodPricesAndComposition'!V61</f>
        <v>0</v>
      </c>
      <c r="U71" s="104">
        <f>C71*'2.FoodPricesAndComposition'!W61</f>
        <v>0</v>
      </c>
      <c r="V71" s="104">
        <f>C71*'2.FoodPricesAndComposition'!X61</f>
        <v>0</v>
      </c>
      <c r="W71" s="104">
        <f>C71*'2.FoodPricesAndComposition'!Y61</f>
        <v>0</v>
      </c>
      <c r="X71" s="104">
        <f>C71*'2.FoodPricesAndComposition'!Z61</f>
        <v>0</v>
      </c>
      <c r="Y71" s="104">
        <f>C71*'2.FoodPricesAndComposition'!AA61</f>
        <v>0</v>
      </c>
      <c r="Z71" s="104">
        <f>C71*'2.FoodPricesAndComposition'!AB61</f>
        <v>0</v>
      </c>
      <c r="AA71" s="104">
        <f>C71*'2.FoodPricesAndComposition'!AC61</f>
        <v>0</v>
      </c>
      <c r="AB71" s="104">
        <f>C71*'2.FoodPricesAndComposition'!AD61</f>
        <v>0</v>
      </c>
      <c r="AC71">
        <v>57</v>
      </c>
    </row>
    <row r="72" spans="1:29" x14ac:dyDescent="0.25">
      <c r="A72" s="111" t="str">
        <f>'2.FoodPricesAndComposition'!A62</f>
        <v xml:space="preserve">Milk, low fat 1%, fortified, Garelick Farms brand </v>
      </c>
      <c r="B72" s="97">
        <f>C72*'2.FoodPricesAndComposition'!F62</f>
        <v>0</v>
      </c>
      <c r="C72" s="146">
        <v>0</v>
      </c>
      <c r="D72" s="16" t="str">
        <f>'2.FoodPricesAndComposition'!D62</f>
        <v>1 cup</v>
      </c>
      <c r="E72" s="119">
        <f>'2.FoodPricesAndComposition'!F62</f>
        <v>0.51</v>
      </c>
      <c r="F72" s="104">
        <f>C72*'2.FoodPricesAndComposition'!H62</f>
        <v>0</v>
      </c>
      <c r="G72" s="104">
        <f>C72*'2.FoodPricesAndComposition'!I62</f>
        <v>0</v>
      </c>
      <c r="H72" s="104">
        <f>C72*'2.FoodPricesAndComposition'!J62</f>
        <v>0</v>
      </c>
      <c r="I72" s="104">
        <f>C72*'2.FoodPricesAndComposition'!K62</f>
        <v>0</v>
      </c>
      <c r="J72" s="104">
        <f>C72*'2.FoodPricesAndComposition'!L62</f>
        <v>0</v>
      </c>
      <c r="K72" s="104">
        <f>C72*'2.FoodPricesAndComposition'!M62</f>
        <v>0</v>
      </c>
      <c r="L72" s="104">
        <f>C72*'2.FoodPricesAndComposition'!N62</f>
        <v>0</v>
      </c>
      <c r="M72" s="104">
        <f>C72*'2.FoodPricesAndComposition'!O62</f>
        <v>0</v>
      </c>
      <c r="N72" s="104">
        <f>C72*'2.FoodPricesAndComposition'!P62</f>
        <v>0</v>
      </c>
      <c r="O72" s="104">
        <f>C72*'2.FoodPricesAndComposition'!Q62</f>
        <v>0</v>
      </c>
      <c r="P72" s="104">
        <f>C72*'2.FoodPricesAndComposition'!R62</f>
        <v>0</v>
      </c>
      <c r="Q72" s="104">
        <f>C72*'2.FoodPricesAndComposition'!S62</f>
        <v>0</v>
      </c>
      <c r="R72" s="104">
        <f>C72*'2.FoodPricesAndComposition'!T62</f>
        <v>0</v>
      </c>
      <c r="S72" s="104">
        <f>C72*'2.FoodPricesAndComposition'!U62</f>
        <v>0</v>
      </c>
      <c r="T72" s="104">
        <f>C72*'2.FoodPricesAndComposition'!V62</f>
        <v>0</v>
      </c>
      <c r="U72" s="104">
        <f>C72*'2.FoodPricesAndComposition'!W62</f>
        <v>0</v>
      </c>
      <c r="V72" s="104">
        <f>C72*'2.FoodPricesAndComposition'!X62</f>
        <v>0</v>
      </c>
      <c r="W72" s="104">
        <f>C72*'2.FoodPricesAndComposition'!Y62</f>
        <v>0</v>
      </c>
      <c r="X72" s="104">
        <f>C72*'2.FoodPricesAndComposition'!Z62</f>
        <v>0</v>
      </c>
      <c r="Y72" s="104">
        <f>C72*'2.FoodPricesAndComposition'!AA62</f>
        <v>0</v>
      </c>
      <c r="Z72" s="104">
        <f>C72*'2.FoodPricesAndComposition'!AB62</f>
        <v>0</v>
      </c>
      <c r="AA72" s="104">
        <f>C72*'2.FoodPricesAndComposition'!AC62</f>
        <v>0</v>
      </c>
      <c r="AB72" s="104">
        <f>C72*'2.FoodPricesAndComposition'!AD62</f>
        <v>0</v>
      </c>
      <c r="AC72">
        <v>58</v>
      </c>
    </row>
    <row r="73" spans="1:29" x14ac:dyDescent="0.25">
      <c r="A73" s="111" t="str">
        <f>'2.FoodPricesAndComposition'!A63</f>
        <v>Milk, reduced fat 2%, fortified, Garelick Farms brand</v>
      </c>
      <c r="B73" s="97">
        <f>C73*'2.FoodPricesAndComposition'!F63</f>
        <v>0</v>
      </c>
      <c r="C73" s="146">
        <v>0</v>
      </c>
      <c r="D73" s="16" t="str">
        <f>'2.FoodPricesAndComposition'!D63</f>
        <v>1 cup</v>
      </c>
      <c r="E73" s="119">
        <f>'2.FoodPricesAndComposition'!F63</f>
        <v>0.62</v>
      </c>
      <c r="F73" s="104">
        <f>C73*'2.FoodPricesAndComposition'!H63</f>
        <v>0</v>
      </c>
      <c r="G73" s="104">
        <f>C73*'2.FoodPricesAndComposition'!I63</f>
        <v>0</v>
      </c>
      <c r="H73" s="104">
        <f>C73*'2.FoodPricesAndComposition'!J63</f>
        <v>0</v>
      </c>
      <c r="I73" s="104">
        <f>C73*'2.FoodPricesAndComposition'!K63</f>
        <v>0</v>
      </c>
      <c r="J73" s="104">
        <f>C73*'2.FoodPricesAndComposition'!L63</f>
        <v>0</v>
      </c>
      <c r="K73" s="104">
        <f>C73*'2.FoodPricesAndComposition'!M63</f>
        <v>0</v>
      </c>
      <c r="L73" s="104">
        <f>C73*'2.FoodPricesAndComposition'!N63</f>
        <v>0</v>
      </c>
      <c r="M73" s="104">
        <f>C73*'2.FoodPricesAndComposition'!O63</f>
        <v>0</v>
      </c>
      <c r="N73" s="104">
        <f>C73*'2.FoodPricesAndComposition'!P63</f>
        <v>0</v>
      </c>
      <c r="O73" s="104">
        <f>C73*'2.FoodPricesAndComposition'!Q63</f>
        <v>0</v>
      </c>
      <c r="P73" s="104">
        <f>C73*'2.FoodPricesAndComposition'!R63</f>
        <v>0</v>
      </c>
      <c r="Q73" s="104">
        <f>C73*'2.FoodPricesAndComposition'!S63</f>
        <v>0</v>
      </c>
      <c r="R73" s="104">
        <f>C73*'2.FoodPricesAndComposition'!T63</f>
        <v>0</v>
      </c>
      <c r="S73" s="104">
        <f>C73*'2.FoodPricesAndComposition'!U63</f>
        <v>0</v>
      </c>
      <c r="T73" s="104">
        <f>C73*'2.FoodPricesAndComposition'!V63</f>
        <v>0</v>
      </c>
      <c r="U73" s="104">
        <f>C73*'2.FoodPricesAndComposition'!W63</f>
        <v>0</v>
      </c>
      <c r="V73" s="104">
        <f>C73*'2.FoodPricesAndComposition'!X63</f>
        <v>0</v>
      </c>
      <c r="W73" s="104">
        <f>C73*'2.FoodPricesAndComposition'!Y63</f>
        <v>0</v>
      </c>
      <c r="X73" s="104">
        <f>C73*'2.FoodPricesAndComposition'!Z63</f>
        <v>0</v>
      </c>
      <c r="Y73" s="104">
        <f>C73*'2.FoodPricesAndComposition'!AA63</f>
        <v>0</v>
      </c>
      <c r="Z73" s="104">
        <f>C73*'2.FoodPricesAndComposition'!AB63</f>
        <v>0</v>
      </c>
      <c r="AA73" s="104">
        <f>C73*'2.FoodPricesAndComposition'!AC63</f>
        <v>0</v>
      </c>
      <c r="AB73" s="104">
        <f>C73*'2.FoodPricesAndComposition'!AD63</f>
        <v>0</v>
      </c>
      <c r="AC73">
        <v>59</v>
      </c>
    </row>
    <row r="74" spans="1:29" x14ac:dyDescent="0.25">
      <c r="A74" s="111" t="str">
        <f>'2.FoodPricesAndComposition'!A64</f>
        <v>Milk, whole, fortified, Stop &amp; Shop brand</v>
      </c>
      <c r="B74" s="97">
        <f>C74*'2.FoodPricesAndComposition'!F64</f>
        <v>0</v>
      </c>
      <c r="C74" s="146">
        <v>0</v>
      </c>
      <c r="D74" s="16" t="str">
        <f>'2.FoodPricesAndComposition'!D64</f>
        <v>1 cup</v>
      </c>
      <c r="E74" s="119">
        <f>'2.FoodPricesAndComposition'!F64</f>
        <v>0.3</v>
      </c>
      <c r="F74" s="104">
        <f>C74*'2.FoodPricesAndComposition'!H64</f>
        <v>0</v>
      </c>
      <c r="G74" s="104">
        <f>C74*'2.FoodPricesAndComposition'!I64</f>
        <v>0</v>
      </c>
      <c r="H74" s="104">
        <f>C74*'2.FoodPricesAndComposition'!J64</f>
        <v>0</v>
      </c>
      <c r="I74" s="104">
        <f>C74*'2.FoodPricesAndComposition'!K64</f>
        <v>0</v>
      </c>
      <c r="J74" s="104">
        <f>C74*'2.FoodPricesAndComposition'!L64</f>
        <v>0</v>
      </c>
      <c r="K74" s="104">
        <f>C74*'2.FoodPricesAndComposition'!M64</f>
        <v>0</v>
      </c>
      <c r="L74" s="104">
        <f>C74*'2.FoodPricesAndComposition'!N64</f>
        <v>0</v>
      </c>
      <c r="M74" s="104">
        <f>C74*'2.FoodPricesAndComposition'!O64</f>
        <v>0</v>
      </c>
      <c r="N74" s="104">
        <f>C74*'2.FoodPricesAndComposition'!P64</f>
        <v>0</v>
      </c>
      <c r="O74" s="104">
        <f>C74*'2.FoodPricesAndComposition'!Q64</f>
        <v>0</v>
      </c>
      <c r="P74" s="104">
        <f>C74*'2.FoodPricesAndComposition'!R64</f>
        <v>0</v>
      </c>
      <c r="Q74" s="104">
        <f>C74*'2.FoodPricesAndComposition'!S64</f>
        <v>0</v>
      </c>
      <c r="R74" s="104">
        <f>C74*'2.FoodPricesAndComposition'!T64</f>
        <v>0</v>
      </c>
      <c r="S74" s="104">
        <f>C74*'2.FoodPricesAndComposition'!U64</f>
        <v>0</v>
      </c>
      <c r="T74" s="104">
        <f>C74*'2.FoodPricesAndComposition'!V64</f>
        <v>0</v>
      </c>
      <c r="U74" s="104">
        <f>C74*'2.FoodPricesAndComposition'!W64</f>
        <v>0</v>
      </c>
      <c r="V74" s="104">
        <f>C74*'2.FoodPricesAndComposition'!X64</f>
        <v>0</v>
      </c>
      <c r="W74" s="104">
        <f>C74*'2.FoodPricesAndComposition'!Y64</f>
        <v>0</v>
      </c>
      <c r="X74" s="104">
        <f>C74*'2.FoodPricesAndComposition'!Z64</f>
        <v>0</v>
      </c>
      <c r="Y74" s="104">
        <f>C74*'2.FoodPricesAndComposition'!AA64</f>
        <v>0</v>
      </c>
      <c r="Z74" s="104">
        <f>C74*'2.FoodPricesAndComposition'!AB64</f>
        <v>0</v>
      </c>
      <c r="AA74" s="104">
        <f>C74*'2.FoodPricesAndComposition'!AC64</f>
        <v>0</v>
      </c>
      <c r="AB74" s="104">
        <f>C74*'2.FoodPricesAndComposition'!AD64</f>
        <v>0</v>
      </c>
      <c r="AC74">
        <v>60</v>
      </c>
    </row>
    <row r="75" spans="1:29" x14ac:dyDescent="0.25">
      <c r="A75" s="111" t="str">
        <f>'2.FoodPricesAndComposition'!A65</f>
        <v>Almond milk, Nature's Promise brand</v>
      </c>
      <c r="B75" s="97">
        <f>C75*'2.FoodPricesAndComposition'!F65</f>
        <v>0</v>
      </c>
      <c r="C75" s="146">
        <v>0</v>
      </c>
      <c r="D75" s="16" t="str">
        <f>'2.FoodPricesAndComposition'!D65</f>
        <v>1 cup</v>
      </c>
      <c r="E75" s="119">
        <f>'2.FoodPricesAndComposition'!F65</f>
        <v>0.36</v>
      </c>
      <c r="F75" s="104">
        <f>C75*'2.FoodPricesAndComposition'!H65</f>
        <v>0</v>
      </c>
      <c r="G75" s="104">
        <f>C75*'2.FoodPricesAndComposition'!I65</f>
        <v>0</v>
      </c>
      <c r="H75" s="104">
        <f>C75*'2.FoodPricesAndComposition'!J65</f>
        <v>0</v>
      </c>
      <c r="I75" s="104">
        <f>C75*'2.FoodPricesAndComposition'!K65</f>
        <v>0</v>
      </c>
      <c r="J75" s="104">
        <f>C75*'2.FoodPricesAndComposition'!L65</f>
        <v>0</v>
      </c>
      <c r="K75" s="104">
        <f>C75*'2.FoodPricesAndComposition'!M65</f>
        <v>0</v>
      </c>
      <c r="L75" s="104">
        <f>C75*'2.FoodPricesAndComposition'!N65</f>
        <v>0</v>
      </c>
      <c r="M75" s="104">
        <f>C75*'2.FoodPricesAndComposition'!O65</f>
        <v>0</v>
      </c>
      <c r="N75" s="104">
        <f>C75*'2.FoodPricesAndComposition'!P65</f>
        <v>0</v>
      </c>
      <c r="O75" s="104">
        <f>C75*'2.FoodPricesAndComposition'!Q65</f>
        <v>0</v>
      </c>
      <c r="P75" s="104">
        <f>C75*'2.FoodPricesAndComposition'!R65</f>
        <v>0</v>
      </c>
      <c r="Q75" s="104">
        <f>C75*'2.FoodPricesAndComposition'!S65</f>
        <v>0</v>
      </c>
      <c r="R75" s="104">
        <f>C75*'2.FoodPricesAndComposition'!T65</f>
        <v>0</v>
      </c>
      <c r="S75" s="104">
        <f>C75*'2.FoodPricesAndComposition'!U65</f>
        <v>0</v>
      </c>
      <c r="T75" s="104">
        <f>C75*'2.FoodPricesAndComposition'!V65</f>
        <v>0</v>
      </c>
      <c r="U75" s="104">
        <f>C75*'2.FoodPricesAndComposition'!W65</f>
        <v>0</v>
      </c>
      <c r="V75" s="104">
        <f>C75*'2.FoodPricesAndComposition'!X65</f>
        <v>0</v>
      </c>
      <c r="W75" s="104">
        <f>C75*'2.FoodPricesAndComposition'!Y65</f>
        <v>0</v>
      </c>
      <c r="X75" s="104">
        <f>C75*'2.FoodPricesAndComposition'!Z65</f>
        <v>0</v>
      </c>
      <c r="Y75" s="104">
        <f>C75*'2.FoodPricesAndComposition'!AA65</f>
        <v>0</v>
      </c>
      <c r="Z75" s="104">
        <f>C75*'2.FoodPricesAndComposition'!AB65</f>
        <v>0</v>
      </c>
      <c r="AA75" s="104">
        <f>C75*'2.FoodPricesAndComposition'!AC65</f>
        <v>0</v>
      </c>
      <c r="AB75" s="104">
        <f>C75*'2.FoodPricesAndComposition'!AD65</f>
        <v>0</v>
      </c>
      <c r="AC75">
        <v>61</v>
      </c>
    </row>
    <row r="76" spans="1:29" x14ac:dyDescent="0.25">
      <c r="A76" s="111" t="str">
        <f>'2.FoodPricesAndComposition'!A66</f>
        <v>Oat milk, Planet Oat Brand</v>
      </c>
      <c r="B76" s="97">
        <f>C76*'2.FoodPricesAndComposition'!F66</f>
        <v>0</v>
      </c>
      <c r="C76" s="146">
        <v>0</v>
      </c>
      <c r="D76" s="16" t="str">
        <f>'2.FoodPricesAndComposition'!D66</f>
        <v>1 cup</v>
      </c>
      <c r="E76" s="119">
        <f>'2.FoodPricesAndComposition'!F66</f>
        <v>0.77</v>
      </c>
      <c r="F76" s="104">
        <f>C76*'2.FoodPricesAndComposition'!H66</f>
        <v>0</v>
      </c>
      <c r="G76" s="104">
        <f>C76*'2.FoodPricesAndComposition'!I66</f>
        <v>0</v>
      </c>
      <c r="H76" s="104">
        <f>C76*'2.FoodPricesAndComposition'!J66</f>
        <v>0</v>
      </c>
      <c r="I76" s="104">
        <f>C76*'2.FoodPricesAndComposition'!K66</f>
        <v>0</v>
      </c>
      <c r="J76" s="104">
        <f>C76*'2.FoodPricesAndComposition'!L66</f>
        <v>0</v>
      </c>
      <c r="K76" s="104">
        <f>C76*'2.FoodPricesAndComposition'!M66</f>
        <v>0</v>
      </c>
      <c r="L76" s="104">
        <f>C76*'2.FoodPricesAndComposition'!N66</f>
        <v>0</v>
      </c>
      <c r="M76" s="104">
        <f>C76*'2.FoodPricesAndComposition'!O66</f>
        <v>0</v>
      </c>
      <c r="N76" s="104">
        <f>C76*'2.FoodPricesAndComposition'!P66</f>
        <v>0</v>
      </c>
      <c r="O76" s="104">
        <f>C76*'2.FoodPricesAndComposition'!Q66</f>
        <v>0</v>
      </c>
      <c r="P76" s="104">
        <f>C76*'2.FoodPricesAndComposition'!R66</f>
        <v>0</v>
      </c>
      <c r="Q76" s="104">
        <f>C76*'2.FoodPricesAndComposition'!S66</f>
        <v>0</v>
      </c>
      <c r="R76" s="104">
        <f>C76*'2.FoodPricesAndComposition'!T66</f>
        <v>0</v>
      </c>
      <c r="S76" s="104">
        <f>C76*'2.FoodPricesAndComposition'!U66</f>
        <v>0</v>
      </c>
      <c r="T76" s="104">
        <f>C76*'2.FoodPricesAndComposition'!V66</f>
        <v>0</v>
      </c>
      <c r="U76" s="104">
        <f>C76*'2.FoodPricesAndComposition'!W66</f>
        <v>0</v>
      </c>
      <c r="V76" s="104">
        <f>C76*'2.FoodPricesAndComposition'!X66</f>
        <v>0</v>
      </c>
      <c r="W76" s="104">
        <f>C76*'2.FoodPricesAndComposition'!Y66</f>
        <v>0</v>
      </c>
      <c r="X76" s="104">
        <f>C76*'2.FoodPricesAndComposition'!Z66</f>
        <v>0</v>
      </c>
      <c r="Y76" s="104">
        <f>C76*'2.FoodPricesAndComposition'!AA66</f>
        <v>0</v>
      </c>
      <c r="Z76" s="104">
        <f>C76*'2.FoodPricesAndComposition'!AB66</f>
        <v>0</v>
      </c>
      <c r="AA76" s="104">
        <f>C76*'2.FoodPricesAndComposition'!AC66</f>
        <v>0</v>
      </c>
      <c r="AB76" s="104">
        <f>C76*'2.FoodPricesAndComposition'!AD66</f>
        <v>0</v>
      </c>
      <c r="AC76">
        <v>62</v>
      </c>
    </row>
    <row r="77" spans="1:29" x14ac:dyDescent="0.25">
      <c r="A77" s="111" t="str">
        <f>'2.FoodPricesAndComposition'!A67</f>
        <v>Soy milk, Nature's Promise brand</v>
      </c>
      <c r="B77" s="97">
        <f>C77*'2.FoodPricesAndComposition'!F67</f>
        <v>0</v>
      </c>
      <c r="C77" s="146">
        <v>0</v>
      </c>
      <c r="D77" s="16" t="str">
        <f>'2.FoodPricesAndComposition'!D67</f>
        <v>1 cup</v>
      </c>
      <c r="E77" s="119">
        <f>'2.FoodPricesAndComposition'!F67</f>
        <v>0.37</v>
      </c>
      <c r="F77" s="104">
        <f>C77*'2.FoodPricesAndComposition'!H67</f>
        <v>0</v>
      </c>
      <c r="G77" s="104">
        <f>C77*'2.FoodPricesAndComposition'!I67</f>
        <v>0</v>
      </c>
      <c r="H77" s="104">
        <f>C77*'2.FoodPricesAndComposition'!J67</f>
        <v>0</v>
      </c>
      <c r="I77" s="104">
        <f>C77*'2.FoodPricesAndComposition'!K67</f>
        <v>0</v>
      </c>
      <c r="J77" s="104">
        <f>C77*'2.FoodPricesAndComposition'!L67</f>
        <v>0</v>
      </c>
      <c r="K77" s="104">
        <f>C77*'2.FoodPricesAndComposition'!M67</f>
        <v>0</v>
      </c>
      <c r="L77" s="104">
        <f>C77*'2.FoodPricesAndComposition'!N67</f>
        <v>0</v>
      </c>
      <c r="M77" s="104">
        <f>C77*'2.FoodPricesAndComposition'!O67</f>
        <v>0</v>
      </c>
      <c r="N77" s="104">
        <f>C77*'2.FoodPricesAndComposition'!P67</f>
        <v>0</v>
      </c>
      <c r="O77" s="104">
        <f>C77*'2.FoodPricesAndComposition'!Q67</f>
        <v>0</v>
      </c>
      <c r="P77" s="104">
        <f>C77*'2.FoodPricesAndComposition'!R67</f>
        <v>0</v>
      </c>
      <c r="Q77" s="104">
        <f>C77*'2.FoodPricesAndComposition'!S67</f>
        <v>0</v>
      </c>
      <c r="R77" s="104">
        <f>C77*'2.FoodPricesAndComposition'!T67</f>
        <v>0</v>
      </c>
      <c r="S77" s="104">
        <f>C77*'2.FoodPricesAndComposition'!U67</f>
        <v>0</v>
      </c>
      <c r="T77" s="104">
        <f>C77*'2.FoodPricesAndComposition'!V67</f>
        <v>0</v>
      </c>
      <c r="U77" s="104">
        <f>C77*'2.FoodPricesAndComposition'!W67</f>
        <v>0</v>
      </c>
      <c r="V77" s="104">
        <f>C77*'2.FoodPricesAndComposition'!X67</f>
        <v>0</v>
      </c>
      <c r="W77" s="104">
        <f>C77*'2.FoodPricesAndComposition'!Y67</f>
        <v>0</v>
      </c>
      <c r="X77" s="104">
        <f>C77*'2.FoodPricesAndComposition'!Z67</f>
        <v>0</v>
      </c>
      <c r="Y77" s="104">
        <f>C77*'2.FoodPricesAndComposition'!AA67</f>
        <v>0</v>
      </c>
      <c r="Z77" s="104">
        <f>C77*'2.FoodPricesAndComposition'!AB67</f>
        <v>0</v>
      </c>
      <c r="AA77" s="104">
        <f>C77*'2.FoodPricesAndComposition'!AC67</f>
        <v>0</v>
      </c>
      <c r="AB77" s="104">
        <f>C77*'2.FoodPricesAndComposition'!AD67</f>
        <v>0</v>
      </c>
      <c r="AC77">
        <v>63</v>
      </c>
    </row>
    <row r="78" spans="1:29" x14ac:dyDescent="0.25">
      <c r="A78" s="111" t="str">
        <f>'2.FoodPricesAndComposition'!A68</f>
        <v xml:space="preserve">Orange Juice, 100% Pure Not From Concentrate, Stop &amp; Shop </v>
      </c>
      <c r="B78" s="97">
        <f>C78*'2.FoodPricesAndComposition'!F68</f>
        <v>0</v>
      </c>
      <c r="C78" s="146">
        <v>0</v>
      </c>
      <c r="D78" s="16" t="str">
        <f>'2.FoodPricesAndComposition'!D68</f>
        <v xml:space="preserve">8 fl oz </v>
      </c>
      <c r="E78" s="119">
        <f>'2.FoodPricesAndComposition'!F68</f>
        <v>0.5</v>
      </c>
      <c r="F78" s="104">
        <f>C78*'2.FoodPricesAndComposition'!H68</f>
        <v>0</v>
      </c>
      <c r="G78" s="104">
        <f>C78*'2.FoodPricesAndComposition'!I68</f>
        <v>0</v>
      </c>
      <c r="H78" s="104">
        <f>C78*'2.FoodPricesAndComposition'!J68</f>
        <v>0</v>
      </c>
      <c r="I78" s="104">
        <f>C78*'2.FoodPricesAndComposition'!K68</f>
        <v>0</v>
      </c>
      <c r="J78" s="104">
        <f>C78*'2.FoodPricesAndComposition'!L68</f>
        <v>0</v>
      </c>
      <c r="K78" s="104">
        <f>C78*'2.FoodPricesAndComposition'!M68</f>
        <v>0</v>
      </c>
      <c r="L78" s="104">
        <f>C78*'2.FoodPricesAndComposition'!N68</f>
        <v>0</v>
      </c>
      <c r="M78" s="104">
        <f>C78*'2.FoodPricesAndComposition'!O68</f>
        <v>0</v>
      </c>
      <c r="N78" s="104">
        <f>C78*'2.FoodPricesAndComposition'!P68</f>
        <v>0</v>
      </c>
      <c r="O78" s="104">
        <f>C78*'2.FoodPricesAndComposition'!Q68</f>
        <v>0</v>
      </c>
      <c r="P78" s="104">
        <f>C78*'2.FoodPricesAndComposition'!R68</f>
        <v>0</v>
      </c>
      <c r="Q78" s="104">
        <f>C78*'2.FoodPricesAndComposition'!S68</f>
        <v>0</v>
      </c>
      <c r="R78" s="104">
        <f>C78*'2.FoodPricesAndComposition'!T68</f>
        <v>0</v>
      </c>
      <c r="S78" s="104">
        <f>C78*'2.FoodPricesAndComposition'!U68</f>
        <v>0</v>
      </c>
      <c r="T78" s="104">
        <f>C78*'2.FoodPricesAndComposition'!V68</f>
        <v>0</v>
      </c>
      <c r="U78" s="104">
        <f>C78*'2.FoodPricesAndComposition'!W68</f>
        <v>0</v>
      </c>
      <c r="V78" s="104">
        <f>C78*'2.FoodPricesAndComposition'!X68</f>
        <v>0</v>
      </c>
      <c r="W78" s="104">
        <f>C78*'2.FoodPricesAndComposition'!Y68</f>
        <v>0</v>
      </c>
      <c r="X78" s="104">
        <f>C78*'2.FoodPricesAndComposition'!Z68</f>
        <v>0</v>
      </c>
      <c r="Y78" s="104">
        <f>C78*'2.FoodPricesAndComposition'!AA68</f>
        <v>0</v>
      </c>
      <c r="Z78" s="104">
        <f>C78*'2.FoodPricesAndComposition'!AB68</f>
        <v>0</v>
      </c>
      <c r="AA78" s="104">
        <f>C78*'2.FoodPricesAndComposition'!AC68</f>
        <v>0</v>
      </c>
      <c r="AB78" s="104">
        <f>C78*'2.FoodPricesAndComposition'!AD68</f>
        <v>0</v>
      </c>
      <c r="AC78">
        <v>64</v>
      </c>
    </row>
    <row r="79" spans="1:29" x14ac:dyDescent="0.25">
      <c r="O79" s="104"/>
    </row>
    <row r="84" spans="5:28" hidden="1" x14ac:dyDescent="0.25">
      <c r="E84" s="27" t="s">
        <v>622</v>
      </c>
      <c r="G84" s="245">
        <v>1</v>
      </c>
      <c r="H84" s="245">
        <v>1</v>
      </c>
      <c r="I84" s="245">
        <v>1</v>
      </c>
      <c r="J84" s="245">
        <v>1</v>
      </c>
      <c r="K84" s="245">
        <v>1</v>
      </c>
      <c r="L84" s="245">
        <v>1</v>
      </c>
      <c r="M84" s="245">
        <v>1</v>
      </c>
      <c r="N84" s="245">
        <v>1</v>
      </c>
      <c r="O84" s="245">
        <v>1</v>
      </c>
      <c r="P84" s="245">
        <v>1</v>
      </c>
      <c r="Q84" s="245">
        <v>1</v>
      </c>
      <c r="R84" s="245">
        <v>1</v>
      </c>
      <c r="S84" s="245">
        <v>1</v>
      </c>
      <c r="T84" s="245">
        <v>1</v>
      </c>
      <c r="U84" s="245">
        <v>1</v>
      </c>
      <c r="V84" s="245">
        <v>1</v>
      </c>
      <c r="W84" s="245">
        <v>1</v>
      </c>
      <c r="X84" s="245">
        <v>1</v>
      </c>
      <c r="Y84" s="245">
        <v>1</v>
      </c>
      <c r="Z84" s="245">
        <v>1</v>
      </c>
      <c r="AA84" s="245">
        <v>1</v>
      </c>
      <c r="AB84" s="245">
        <v>1</v>
      </c>
    </row>
  </sheetData>
  <protectedRanges>
    <protectedRange sqref="C14:C78" name="Number of servings_1_2"/>
  </protectedRanges>
  <mergeCells count="12">
    <mergeCell ref="A7:E7"/>
    <mergeCell ref="A8:E8"/>
    <mergeCell ref="A9:E9"/>
    <mergeCell ref="F8:F9"/>
    <mergeCell ref="A11:Y11"/>
    <mergeCell ref="F10:AB10"/>
    <mergeCell ref="A1:Y1"/>
    <mergeCell ref="A2:D2"/>
    <mergeCell ref="A4:E4"/>
    <mergeCell ref="A5:E5"/>
    <mergeCell ref="A6:E6"/>
    <mergeCell ref="A3:E3"/>
  </mergeCells>
  <conditionalFormatting sqref="B13">
    <cfRule type="colorScale" priority="9">
      <colorScale>
        <cfvo type="num" val="1"/>
        <cfvo type="num" val="2.5"/>
        <cfvo type="num" val="5"/>
        <color theme="9"/>
        <color rgb="FFFCFCFF"/>
        <color rgb="FFC00000"/>
      </colorScale>
    </cfRule>
  </conditionalFormatting>
  <conditionalFormatting sqref="C14:C78">
    <cfRule type="cellIs" dxfId="11" priority="1" operator="greaterThan">
      <formula>0</formula>
    </cfRule>
  </conditionalFormatting>
  <conditionalFormatting sqref="F8">
    <cfRule type="colorScale" priority="6">
      <colorScale>
        <cfvo type="num" val="0.85"/>
        <cfvo type="num" val="1"/>
        <cfvo type="num" val="1.1499999999999999"/>
        <color rgb="FFFF5757"/>
        <color theme="0"/>
        <color rgb="FFFF5757"/>
      </colorScale>
    </cfRule>
  </conditionalFormatting>
  <conditionalFormatting sqref="F8:Y8 G9:Z9 AA8:AB8">
    <cfRule type="cellIs" dxfId="10" priority="11" operator="between">
      <formula>0.99</formula>
      <formula>1.01</formula>
    </cfRule>
  </conditionalFormatting>
  <conditionalFormatting sqref="G9:M9 Q9:U9 W9:Z9">
    <cfRule type="colorScale" priority="4">
      <colorScale>
        <cfvo type="num" val="0.85"/>
        <cfvo type="num" val="1"/>
        <cfvo type="num" val="1.1499999999999999"/>
        <color theme="4" tint="0.59999389629810485"/>
        <color theme="0"/>
        <color rgb="FFFF5757"/>
      </colorScale>
    </cfRule>
  </conditionalFormatting>
  <conditionalFormatting sqref="G8:Y8 AA8:AB8">
    <cfRule type="colorScale" priority="3">
      <colorScale>
        <cfvo type="num" val="0.85"/>
        <cfvo type="num" val="1"/>
        <cfvo type="num" val="1.1499999999999999"/>
        <color rgb="FFFF5757"/>
        <color theme="0"/>
        <color theme="4" tint="0.59999389629810485"/>
      </colorScale>
    </cfRule>
  </conditionalFormatting>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6319B-5D4E-2243-A5BE-B499CEA4FFD0}">
  <sheetPr>
    <tabColor rgb="FF0070C0"/>
  </sheetPr>
  <dimension ref="A1:AC84"/>
  <sheetViews>
    <sheetView zoomScale="90" zoomScaleNormal="90" workbookViewId="0">
      <pane xSplit="5" ySplit="13" topLeftCell="AB14" activePane="bottomRight" state="frozen"/>
      <selection pane="topRight" activeCell="F1" sqref="F1"/>
      <selection pane="bottomLeft" activeCell="A14" sqref="A14"/>
      <selection pane="bottomRight" activeCell="C15" sqref="C15"/>
    </sheetView>
  </sheetViews>
  <sheetFormatPr defaultColWidth="10.875" defaultRowHeight="15.75" x14ac:dyDescent="0.25"/>
  <cols>
    <col min="1" max="1" width="56" style="16" customWidth="1"/>
    <col min="2" max="2" width="10.875" style="97" customWidth="1"/>
    <col min="3" max="3" width="10.875" style="54" customWidth="1"/>
    <col min="4" max="5" width="10.875" style="27" customWidth="1"/>
    <col min="6" max="14" width="8.125" style="16" customWidth="1"/>
    <col min="15" max="15" width="9" style="16" customWidth="1"/>
    <col min="16" max="22" width="8.125" style="16" customWidth="1"/>
    <col min="23" max="23" width="9.625" style="16" customWidth="1"/>
    <col min="24" max="24" width="8.125" style="16" customWidth="1"/>
    <col min="25" max="25" width="6.625" style="16" customWidth="1"/>
    <col min="26" max="26" width="9.375" customWidth="1"/>
    <col min="28" max="16384" width="10.875" style="16"/>
  </cols>
  <sheetData>
    <row r="1" spans="1:29" x14ac:dyDescent="0.25">
      <c r="A1" s="284" t="s">
        <v>759</v>
      </c>
      <c r="B1" s="284"/>
      <c r="C1" s="284"/>
      <c r="D1" s="284"/>
      <c r="E1" s="284"/>
      <c r="F1" s="284"/>
      <c r="G1" s="284"/>
      <c r="H1" s="284"/>
      <c r="I1" s="284"/>
      <c r="J1" s="284"/>
      <c r="K1" s="284"/>
      <c r="L1" s="284"/>
      <c r="M1" s="284"/>
      <c r="N1" s="284"/>
      <c r="O1" s="284"/>
      <c r="P1" s="284"/>
      <c r="Q1" s="284"/>
      <c r="R1" s="284"/>
      <c r="S1" s="284"/>
      <c r="T1" s="284"/>
      <c r="U1" s="284"/>
      <c r="V1" s="284"/>
      <c r="W1" s="284"/>
      <c r="X1" s="284"/>
      <c r="Y1" s="284"/>
    </row>
    <row r="2" spans="1:29" s="8" customFormat="1" ht="51.75" customHeight="1" x14ac:dyDescent="0.25">
      <c r="A2" s="285"/>
      <c r="B2" s="285"/>
      <c r="C2" s="285"/>
      <c r="D2" s="285"/>
      <c r="E2" s="244"/>
      <c r="F2" s="83" t="s">
        <v>2</v>
      </c>
      <c r="G2" s="83" t="s">
        <v>528</v>
      </c>
      <c r="H2" s="83" t="s">
        <v>458</v>
      </c>
      <c r="I2" s="83" t="s">
        <v>496</v>
      </c>
      <c r="J2" s="83" t="s">
        <v>459</v>
      </c>
      <c r="K2" s="83" t="s">
        <v>460</v>
      </c>
      <c r="L2" s="83" t="s">
        <v>461</v>
      </c>
      <c r="M2" s="83" t="s">
        <v>462</v>
      </c>
      <c r="N2" s="83" t="s">
        <v>12</v>
      </c>
      <c r="O2" s="83" t="s">
        <v>495</v>
      </c>
      <c r="P2" s="83" t="s">
        <v>463</v>
      </c>
      <c r="Q2" s="83" t="s">
        <v>456</v>
      </c>
      <c r="R2" s="83" t="s">
        <v>457</v>
      </c>
      <c r="S2" s="83" t="s">
        <v>16</v>
      </c>
      <c r="T2" s="83" t="s">
        <v>497</v>
      </c>
      <c r="U2" s="83" t="s">
        <v>17</v>
      </c>
      <c r="V2" s="83" t="s">
        <v>464</v>
      </c>
      <c r="W2" s="83" t="s">
        <v>498</v>
      </c>
      <c r="X2" s="83" t="s">
        <v>500</v>
      </c>
      <c r="Y2" s="83" t="s">
        <v>21</v>
      </c>
      <c r="Z2" s="83" t="s">
        <v>20</v>
      </c>
      <c r="AA2" s="83" t="s">
        <v>505</v>
      </c>
      <c r="AB2" s="83" t="s">
        <v>506</v>
      </c>
    </row>
    <row r="3" spans="1:29" s="8" customFormat="1" ht="16.5" customHeight="1" x14ac:dyDescent="0.25">
      <c r="A3" s="287" t="s">
        <v>519</v>
      </c>
      <c r="B3" s="287"/>
      <c r="C3" s="287"/>
      <c r="D3" s="287"/>
      <c r="E3" s="287"/>
      <c r="F3" s="84"/>
      <c r="G3" s="84"/>
      <c r="H3" s="84"/>
      <c r="I3" s="84"/>
      <c r="J3" s="84"/>
      <c r="K3" s="84"/>
      <c r="L3" s="84"/>
      <c r="M3" s="84"/>
      <c r="N3" s="84"/>
      <c r="O3" s="84"/>
      <c r="P3" s="84"/>
      <c r="Q3" s="84"/>
      <c r="R3" s="84"/>
      <c r="S3" s="84"/>
      <c r="T3" s="84"/>
      <c r="U3" s="84"/>
      <c r="V3" s="84"/>
      <c r="W3" s="84"/>
      <c r="X3" s="84"/>
      <c r="Y3" s="84"/>
    </row>
    <row r="4" spans="1:29" s="8" customFormat="1" ht="15.75" customHeight="1" x14ac:dyDescent="0.25">
      <c r="A4" s="286" t="s">
        <v>518</v>
      </c>
      <c r="B4" s="286"/>
      <c r="C4" s="286"/>
      <c r="D4" s="286"/>
      <c r="E4" s="286"/>
      <c r="F4" s="107">
        <f>'1.NutrientRequirements'!B4</f>
        <v>2330</v>
      </c>
      <c r="G4" s="108"/>
      <c r="H4" s="108"/>
      <c r="I4" s="108"/>
      <c r="J4" s="108"/>
      <c r="K4" s="108"/>
      <c r="L4" s="108"/>
      <c r="M4" s="108"/>
      <c r="N4" s="108"/>
      <c r="O4" s="108"/>
      <c r="P4" s="108"/>
      <c r="Q4" s="108"/>
      <c r="R4" s="108"/>
      <c r="S4" s="108"/>
      <c r="T4" s="108"/>
      <c r="U4" s="108"/>
      <c r="V4" s="108"/>
      <c r="W4" s="108"/>
      <c r="X4" s="108"/>
      <c r="Y4" s="108"/>
    </row>
    <row r="5" spans="1:29" x14ac:dyDescent="0.25">
      <c r="A5" s="286" t="s">
        <v>517</v>
      </c>
      <c r="B5" s="286"/>
      <c r="C5" s="286"/>
      <c r="D5" s="286"/>
      <c r="E5" s="286"/>
      <c r="F5" s="89"/>
      <c r="G5" s="107">
        <f>'1.NutrientRequirements'!C4</f>
        <v>58</v>
      </c>
      <c r="H5" s="107">
        <f>'1.NutrientRequirements'!D4</f>
        <v>52</v>
      </c>
      <c r="I5" s="107">
        <f>'1.NutrientRequirements'!E4</f>
        <v>262</v>
      </c>
      <c r="J5" s="107">
        <f>'1.NutrientRequirements'!F4</f>
        <v>700</v>
      </c>
      <c r="K5" s="107">
        <f>'1.NutrientRequirements'!G4</f>
        <v>75</v>
      </c>
      <c r="L5" s="107">
        <f>'1.NutrientRequirements'!H4</f>
        <v>1.3</v>
      </c>
      <c r="M5" s="107">
        <f>'1.NutrientRequirements'!I4</f>
        <v>15</v>
      </c>
      <c r="N5" s="107">
        <f>'1.NutrientRequirements'!J4</f>
        <v>1.1000000000000001</v>
      </c>
      <c r="O5" s="107">
        <f>'1.NutrientRequirements'!K4</f>
        <v>1.1000000000000001</v>
      </c>
      <c r="P5" s="107">
        <f>'1.NutrientRequirements'!L4</f>
        <v>2.4</v>
      </c>
      <c r="Q5" s="107">
        <f>'1.NutrientRequirements'!M4</f>
        <v>400</v>
      </c>
      <c r="R5" s="107">
        <f>'1.NutrientRequirements'!N4</f>
        <v>14</v>
      </c>
      <c r="S5" s="107">
        <f>'1.NutrientRequirements'!O4</f>
        <v>1000</v>
      </c>
      <c r="T5" s="107">
        <f>'1.NutrientRequirements'!P4</f>
        <v>0.9</v>
      </c>
      <c r="U5" s="107">
        <f>'1.NutrientRequirements'!Q4</f>
        <v>18</v>
      </c>
      <c r="V5" s="107">
        <f>'1.NutrientRequirements'!R4</f>
        <v>310</v>
      </c>
      <c r="W5" s="107">
        <f>'1.NutrientRequirements'!S4</f>
        <v>700</v>
      </c>
      <c r="X5" s="107">
        <f>'1.NutrientRequirements'!T4</f>
        <v>55</v>
      </c>
      <c r="Y5" s="107">
        <f>'1.NutrientRequirements'!U4</f>
        <v>8</v>
      </c>
      <c r="Z5" s="107"/>
      <c r="AA5" s="85">
        <v>2600</v>
      </c>
      <c r="AB5" s="85">
        <v>33</v>
      </c>
    </row>
    <row r="6" spans="1:29" x14ac:dyDescent="0.25">
      <c r="A6" s="286" t="s">
        <v>516</v>
      </c>
      <c r="B6" s="286"/>
      <c r="C6" s="286"/>
      <c r="D6" s="286"/>
      <c r="E6" s="286"/>
      <c r="F6" s="109"/>
      <c r="G6" s="109">
        <f>'1.NutrientRequirements'!C5</f>
        <v>204</v>
      </c>
      <c r="H6" s="109">
        <f>'1.NutrientRequirements'!D5</f>
        <v>90</v>
      </c>
      <c r="I6" s="109">
        <f>'1.NutrientRequirements'!E5</f>
        <v>378</v>
      </c>
      <c r="J6" s="109">
        <f>'1.NutrientRequirements'!F5</f>
        <v>3000</v>
      </c>
      <c r="K6" s="109">
        <f>'1.NutrientRequirements'!G5</f>
        <v>2000</v>
      </c>
      <c r="L6" s="109">
        <f>'1.NutrientRequirements'!H5</f>
        <v>100</v>
      </c>
      <c r="M6" s="109">
        <f>'1.NutrientRequirements'!I5</f>
        <v>1000</v>
      </c>
      <c r="N6" s="109"/>
      <c r="O6" s="109"/>
      <c r="P6" s="109"/>
      <c r="Q6" s="109">
        <f>'1.NutrientRequirements'!M5</f>
        <v>1000</v>
      </c>
      <c r="R6" s="109">
        <f>'1.NutrientRequirements'!N5</f>
        <v>35</v>
      </c>
      <c r="S6" s="109">
        <f>'1.NutrientRequirements'!O5</f>
        <v>2500</v>
      </c>
      <c r="T6" s="109">
        <f>'1.NutrientRequirements'!P5</f>
        <v>10</v>
      </c>
      <c r="U6" s="109">
        <f>'1.NutrientRequirements'!Q5</f>
        <v>45</v>
      </c>
      <c r="V6" s="109"/>
      <c r="W6" s="109">
        <f>'1.NutrientRequirements'!S5</f>
        <v>4000</v>
      </c>
      <c r="X6" s="109">
        <f>'1.NutrientRequirements'!T5</f>
        <v>400</v>
      </c>
      <c r="Y6" s="109">
        <f>'1.NutrientRequirements'!U5</f>
        <v>40</v>
      </c>
      <c r="Z6" s="109">
        <f>'1.NutrientRequirements'!V5</f>
        <v>2300</v>
      </c>
    </row>
    <row r="7" spans="1:29" s="98" customFormat="1" x14ac:dyDescent="0.25">
      <c r="A7" s="288" t="s">
        <v>513</v>
      </c>
      <c r="B7" s="288"/>
      <c r="C7" s="288"/>
      <c r="D7" s="288"/>
      <c r="E7" s="288"/>
      <c r="F7" s="99"/>
      <c r="G7" s="99"/>
      <c r="H7" s="99"/>
      <c r="I7" s="99"/>
      <c r="O7" s="99"/>
      <c r="P7" s="99"/>
      <c r="Q7" s="99"/>
      <c r="V7" s="99"/>
      <c r="W7" s="99"/>
    </row>
    <row r="8" spans="1:29" s="98" customFormat="1" x14ac:dyDescent="0.25">
      <c r="A8" s="289" t="s">
        <v>514</v>
      </c>
      <c r="B8" s="289"/>
      <c r="C8" s="289"/>
      <c r="D8" s="289"/>
      <c r="E8" s="289"/>
      <c r="F8" s="291">
        <f>F$13/F$4</f>
        <v>0</v>
      </c>
      <c r="G8" s="103">
        <f t="shared" ref="G8:AB8" si="0">G13/G5</f>
        <v>0</v>
      </c>
      <c r="H8" s="103">
        <f t="shared" si="0"/>
        <v>0</v>
      </c>
      <c r="I8" s="103">
        <f t="shared" si="0"/>
        <v>0</v>
      </c>
      <c r="J8" s="103">
        <f t="shared" si="0"/>
        <v>0</v>
      </c>
      <c r="K8" s="103">
        <f t="shared" si="0"/>
        <v>0</v>
      </c>
      <c r="L8" s="103">
        <f t="shared" si="0"/>
        <v>0</v>
      </c>
      <c r="M8" s="103">
        <f t="shared" si="0"/>
        <v>0</v>
      </c>
      <c r="N8" s="103">
        <f t="shared" si="0"/>
        <v>0</v>
      </c>
      <c r="O8" s="103">
        <f t="shared" si="0"/>
        <v>0</v>
      </c>
      <c r="P8" s="103">
        <f t="shared" si="0"/>
        <v>0</v>
      </c>
      <c r="Q8" s="103">
        <f t="shared" si="0"/>
        <v>0</v>
      </c>
      <c r="R8" s="103">
        <f t="shared" si="0"/>
        <v>0</v>
      </c>
      <c r="S8" s="103">
        <f t="shared" si="0"/>
        <v>0</v>
      </c>
      <c r="T8" s="103">
        <f t="shared" si="0"/>
        <v>0</v>
      </c>
      <c r="U8" s="103">
        <f t="shared" si="0"/>
        <v>0</v>
      </c>
      <c r="V8" s="103">
        <f t="shared" si="0"/>
        <v>0</v>
      </c>
      <c r="W8" s="103">
        <f t="shared" si="0"/>
        <v>0</v>
      </c>
      <c r="X8" s="103">
        <f t="shared" si="0"/>
        <v>0</v>
      </c>
      <c r="Y8" s="103">
        <f t="shared" si="0"/>
        <v>0</v>
      </c>
      <c r="Z8" s="103"/>
      <c r="AA8" s="103">
        <f t="shared" si="0"/>
        <v>0</v>
      </c>
      <c r="AB8" s="103">
        <f t="shared" si="0"/>
        <v>0</v>
      </c>
    </row>
    <row r="9" spans="1:29" s="98" customFormat="1" x14ac:dyDescent="0.25">
      <c r="A9" s="290" t="s">
        <v>515</v>
      </c>
      <c r="B9" s="290"/>
      <c r="C9" s="290"/>
      <c r="D9" s="290"/>
      <c r="E9" s="290"/>
      <c r="F9" s="292"/>
      <c r="G9" s="124">
        <f>G13/G6</f>
        <v>0</v>
      </c>
      <c r="H9" s="125">
        <f t="shared" ref="H9:M9" si="1">H13/H6</f>
        <v>0</v>
      </c>
      <c r="I9" s="125">
        <f t="shared" si="1"/>
        <v>0</v>
      </c>
      <c r="J9" s="125">
        <f t="shared" si="1"/>
        <v>0</v>
      </c>
      <c r="K9" s="125">
        <f t="shared" si="1"/>
        <v>0</v>
      </c>
      <c r="L9" s="125">
        <f t="shared" si="1"/>
        <v>0</v>
      </c>
      <c r="M9" s="125">
        <f t="shared" si="1"/>
        <v>0</v>
      </c>
      <c r="N9" s="125"/>
      <c r="O9" s="124"/>
      <c r="P9" s="124"/>
      <c r="Q9" s="124">
        <f>Q13/Q6</f>
        <v>0</v>
      </c>
      <c r="R9" s="125">
        <f>R13/R6</f>
        <v>0</v>
      </c>
      <c r="S9" s="125">
        <f>S13/S6</f>
        <v>0</v>
      </c>
      <c r="T9" s="125">
        <f>T13/T6</f>
        <v>0</v>
      </c>
      <c r="U9" s="125">
        <f>U13/U6</f>
        <v>0</v>
      </c>
      <c r="V9" s="124"/>
      <c r="W9" s="124">
        <f>W13/W6</f>
        <v>0</v>
      </c>
      <c r="X9" s="125">
        <f>X13/X6</f>
        <v>0</v>
      </c>
      <c r="Y9" s="125">
        <f>Y13/Y6</f>
        <v>0</v>
      </c>
      <c r="Z9" s="125">
        <f>Z13/Z6</f>
        <v>0</v>
      </c>
      <c r="AA9" s="124"/>
      <c r="AB9" s="124"/>
    </row>
    <row r="10" spans="1:29" s="98" customFormat="1" ht="79.5" customHeight="1" x14ac:dyDescent="0.25">
      <c r="A10" s="139"/>
      <c r="B10" s="142"/>
      <c r="C10" s="142"/>
      <c r="D10" s="142"/>
      <c r="E10" s="142"/>
      <c r="F10" s="293" t="s">
        <v>520</v>
      </c>
      <c r="G10" s="293"/>
      <c r="H10" s="293"/>
      <c r="I10" s="293"/>
      <c r="J10" s="293"/>
      <c r="K10" s="293"/>
      <c r="L10" s="293"/>
      <c r="M10" s="293"/>
      <c r="N10" s="293"/>
      <c r="O10" s="293"/>
      <c r="P10" s="293"/>
      <c r="Q10" s="293"/>
      <c r="R10" s="293"/>
      <c r="S10" s="293"/>
      <c r="T10" s="293"/>
      <c r="U10" s="293"/>
      <c r="V10" s="293"/>
      <c r="W10" s="293"/>
      <c r="X10" s="293"/>
      <c r="Y10" s="293"/>
      <c r="Z10" s="293"/>
      <c r="AA10" s="293"/>
      <c r="AB10" s="293"/>
    </row>
    <row r="11" spans="1:29" s="98" customFormat="1" ht="18.75" customHeight="1" x14ac:dyDescent="0.25">
      <c r="A11" s="284" t="s">
        <v>760</v>
      </c>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103"/>
    </row>
    <row r="12" spans="1:29" s="105" customFormat="1" ht="59.25" customHeight="1" x14ac:dyDescent="0.25">
      <c r="A12" s="123"/>
      <c r="B12" s="126" t="s">
        <v>472</v>
      </c>
      <c r="C12" s="127" t="s">
        <v>471</v>
      </c>
      <c r="D12" s="83" t="s">
        <v>473</v>
      </c>
      <c r="E12" s="83" t="s">
        <v>160</v>
      </c>
      <c r="F12" s="83" t="s">
        <v>2</v>
      </c>
      <c r="G12" s="83" t="s">
        <v>3</v>
      </c>
      <c r="H12" s="83" t="s">
        <v>458</v>
      </c>
      <c r="I12" s="83" t="s">
        <v>496</v>
      </c>
      <c r="J12" s="83" t="s">
        <v>459</v>
      </c>
      <c r="K12" s="83" t="s">
        <v>460</v>
      </c>
      <c r="L12" s="83" t="s">
        <v>461</v>
      </c>
      <c r="M12" s="83" t="s">
        <v>462</v>
      </c>
      <c r="N12" s="83" t="s">
        <v>12</v>
      </c>
      <c r="O12" s="83" t="s">
        <v>495</v>
      </c>
      <c r="P12" s="83" t="s">
        <v>463</v>
      </c>
      <c r="Q12" s="83" t="s">
        <v>456</v>
      </c>
      <c r="R12" s="83" t="s">
        <v>457</v>
      </c>
      <c r="S12" s="83" t="s">
        <v>16</v>
      </c>
      <c r="T12" s="83" t="s">
        <v>497</v>
      </c>
      <c r="U12" s="83" t="s">
        <v>17</v>
      </c>
      <c r="V12" s="83" t="s">
        <v>464</v>
      </c>
      <c r="W12" s="83" t="s">
        <v>498</v>
      </c>
      <c r="X12" s="83" t="s">
        <v>500</v>
      </c>
      <c r="Y12" s="83" t="s">
        <v>21</v>
      </c>
      <c r="Z12" s="83" t="s">
        <v>20</v>
      </c>
      <c r="AA12" s="83" t="s">
        <v>505</v>
      </c>
      <c r="AB12" s="83" t="s">
        <v>506</v>
      </c>
    </row>
    <row r="13" spans="1:29" s="100" customFormat="1" ht="19.5" customHeight="1" x14ac:dyDescent="0.25">
      <c r="A13" s="120" t="s">
        <v>474</v>
      </c>
      <c r="B13" s="121">
        <f>SUM(B14:B78)</f>
        <v>0</v>
      </c>
      <c r="C13" s="120"/>
      <c r="D13" s="120"/>
      <c r="E13" s="120"/>
      <c r="F13" s="122">
        <f>SUM(F14:F78)</f>
        <v>0</v>
      </c>
      <c r="G13" s="122">
        <f>SUM(G14:G78)</f>
        <v>0</v>
      </c>
      <c r="H13" s="122">
        <f>SUM(H14:H78)</f>
        <v>0</v>
      </c>
      <c r="I13" s="122">
        <f>SUM(I14:I78)</f>
        <v>0</v>
      </c>
      <c r="J13" s="122">
        <f>SUM(J14:J78)</f>
        <v>0</v>
      </c>
      <c r="K13" s="122">
        <f t="shared" ref="K13:AB13" si="2">SUM(K14:K78)</f>
        <v>0</v>
      </c>
      <c r="L13" s="122">
        <f t="shared" si="2"/>
        <v>0</v>
      </c>
      <c r="M13" s="122">
        <f t="shared" si="2"/>
        <v>0</v>
      </c>
      <c r="N13" s="122">
        <f t="shared" si="2"/>
        <v>0</v>
      </c>
      <c r="O13" s="122">
        <f t="shared" si="2"/>
        <v>0</v>
      </c>
      <c r="P13" s="122">
        <f t="shared" si="2"/>
        <v>0</v>
      </c>
      <c r="Q13" s="122">
        <f t="shared" si="2"/>
        <v>0</v>
      </c>
      <c r="R13" s="122">
        <f t="shared" si="2"/>
        <v>0</v>
      </c>
      <c r="S13" s="122">
        <f t="shared" si="2"/>
        <v>0</v>
      </c>
      <c r="T13" s="122">
        <f t="shared" si="2"/>
        <v>0</v>
      </c>
      <c r="U13" s="122">
        <f t="shared" si="2"/>
        <v>0</v>
      </c>
      <c r="V13" s="122">
        <f t="shared" si="2"/>
        <v>0</v>
      </c>
      <c r="W13" s="122">
        <f t="shared" si="2"/>
        <v>0</v>
      </c>
      <c r="X13" s="122">
        <f t="shared" si="2"/>
        <v>0</v>
      </c>
      <c r="Y13" s="122">
        <f t="shared" si="2"/>
        <v>0</v>
      </c>
      <c r="Z13" s="122">
        <f t="shared" si="2"/>
        <v>0</v>
      </c>
      <c r="AA13" s="122">
        <f t="shared" si="2"/>
        <v>0</v>
      </c>
      <c r="AB13" s="122">
        <f t="shared" si="2"/>
        <v>0</v>
      </c>
      <c r="AC13" s="128" t="s">
        <v>479</v>
      </c>
    </row>
    <row r="14" spans="1:29" s="100" customFormat="1" ht="18.95" customHeight="1" x14ac:dyDescent="0.25">
      <c r="A14" s="100" t="str">
        <f>'2.FoodPricesAndComposition'!A4</f>
        <v>Fruits &amp; vegetables</v>
      </c>
      <c r="B14" s="96"/>
      <c r="C14" s="147"/>
      <c r="F14" s="145"/>
      <c r="G14" s="106"/>
      <c r="H14" s="106"/>
      <c r="I14" s="106"/>
      <c r="J14" s="106"/>
      <c r="K14" s="106"/>
      <c r="L14" s="106"/>
      <c r="M14" s="106"/>
      <c r="N14" s="106"/>
      <c r="O14" s="106"/>
      <c r="P14" s="106"/>
      <c r="Q14" s="106"/>
      <c r="R14" s="106"/>
      <c r="S14" s="106"/>
      <c r="T14" s="106"/>
      <c r="U14" s="106"/>
      <c r="V14" s="106"/>
      <c r="W14" s="106"/>
      <c r="X14" s="106"/>
      <c r="Y14" s="106"/>
      <c r="AA14" s="128"/>
      <c r="AC14" s="128">
        <v>0</v>
      </c>
    </row>
    <row r="15" spans="1:29" x14ac:dyDescent="0.25">
      <c r="A15" s="111" t="str">
        <f>'2.FoodPricesAndComposition'!A5</f>
        <v xml:space="preserve">Apples, gala </v>
      </c>
      <c r="B15" s="97">
        <f>C15*'2.FoodPricesAndComposition'!F5</f>
        <v>0</v>
      </c>
      <c r="C15" s="146">
        <v>0</v>
      </c>
      <c r="D15" s="16" t="str">
        <f>'2.FoodPricesAndComposition'!D5</f>
        <v>1 apple</v>
      </c>
      <c r="E15" s="119">
        <f>'2.FoodPricesAndComposition'!F5</f>
        <v>0.86</v>
      </c>
      <c r="F15" s="104">
        <f>C15*'2.FoodPricesAndComposition'!H5</f>
        <v>0</v>
      </c>
      <c r="G15" s="104">
        <f>C15*'2.FoodPricesAndComposition'!I5</f>
        <v>0</v>
      </c>
      <c r="H15" s="104">
        <f>C15*'2.FoodPricesAndComposition'!J5</f>
        <v>0</v>
      </c>
      <c r="I15" s="104">
        <f>C15*'2.FoodPricesAndComposition'!K5</f>
        <v>0</v>
      </c>
      <c r="J15" s="104">
        <f>C15*'2.FoodPricesAndComposition'!L5</f>
        <v>0</v>
      </c>
      <c r="K15" s="104">
        <f>C15*'2.FoodPricesAndComposition'!M5</f>
        <v>0</v>
      </c>
      <c r="L15" s="104">
        <f>C15*'2.FoodPricesAndComposition'!N5</f>
        <v>0</v>
      </c>
      <c r="M15" s="104">
        <f>C15*'2.FoodPricesAndComposition'!O5</f>
        <v>0</v>
      </c>
      <c r="N15" s="104">
        <f>C15*'2.FoodPricesAndComposition'!P5</f>
        <v>0</v>
      </c>
      <c r="O15" s="104">
        <f>C15*'2.FoodPricesAndComposition'!Q5</f>
        <v>0</v>
      </c>
      <c r="P15" s="104">
        <f>C15*'2.FoodPricesAndComposition'!R5</f>
        <v>0</v>
      </c>
      <c r="Q15" s="104">
        <f>C15*'2.FoodPricesAndComposition'!S5</f>
        <v>0</v>
      </c>
      <c r="R15" s="104">
        <f>C15*'2.FoodPricesAndComposition'!T5</f>
        <v>0</v>
      </c>
      <c r="S15" s="104">
        <f>C15*'2.FoodPricesAndComposition'!U5</f>
        <v>0</v>
      </c>
      <c r="T15" s="104">
        <f>C15*'2.FoodPricesAndComposition'!V5</f>
        <v>0</v>
      </c>
      <c r="U15" s="104">
        <f>C15*'2.FoodPricesAndComposition'!W5</f>
        <v>0</v>
      </c>
      <c r="V15" s="104">
        <f>C15*'2.FoodPricesAndComposition'!X5</f>
        <v>0</v>
      </c>
      <c r="W15" s="104">
        <f>C15*'2.FoodPricesAndComposition'!Y5</f>
        <v>0</v>
      </c>
      <c r="X15" s="104">
        <f>C15*'2.FoodPricesAndComposition'!Z5</f>
        <v>0</v>
      </c>
      <c r="Y15" s="104">
        <f>C15*'2.FoodPricesAndComposition'!AA5</f>
        <v>0</v>
      </c>
      <c r="Z15" s="104">
        <f>C15*'2.FoodPricesAndComposition'!AB5</f>
        <v>0</v>
      </c>
      <c r="AA15" s="104">
        <f>C15*'2.FoodPricesAndComposition'!AC5</f>
        <v>0</v>
      </c>
      <c r="AB15" s="104">
        <f>C15*'2.FoodPricesAndComposition'!AD5</f>
        <v>0</v>
      </c>
      <c r="AC15">
        <v>1</v>
      </c>
    </row>
    <row r="16" spans="1:29" x14ac:dyDescent="0.25">
      <c r="A16" s="111" t="str">
        <f>'2.FoodPricesAndComposition'!A6</f>
        <v>Bananas, yellow</v>
      </c>
      <c r="B16" s="97">
        <f>C16*'2.FoodPricesAndComposition'!F6</f>
        <v>0</v>
      </c>
      <c r="C16" s="146">
        <v>0</v>
      </c>
      <c r="D16" s="16" t="str">
        <f>'2.FoodPricesAndComposition'!D6</f>
        <v xml:space="preserve">1 banana </v>
      </c>
      <c r="E16" s="119">
        <f>'2.FoodPricesAndComposition'!F6</f>
        <v>0.36</v>
      </c>
      <c r="F16" s="104">
        <f>C16*'2.FoodPricesAndComposition'!H6</f>
        <v>0</v>
      </c>
      <c r="G16" s="104">
        <f>C16*'2.FoodPricesAndComposition'!I6</f>
        <v>0</v>
      </c>
      <c r="H16" s="104">
        <f>C16*'2.FoodPricesAndComposition'!J6</f>
        <v>0</v>
      </c>
      <c r="I16" s="104">
        <f>C16*'2.FoodPricesAndComposition'!K6</f>
        <v>0</v>
      </c>
      <c r="J16" s="104">
        <f>C16*'2.FoodPricesAndComposition'!L6</f>
        <v>0</v>
      </c>
      <c r="K16" s="104">
        <f>C16*'2.FoodPricesAndComposition'!M6</f>
        <v>0</v>
      </c>
      <c r="L16" s="104">
        <f>C16*'2.FoodPricesAndComposition'!N6</f>
        <v>0</v>
      </c>
      <c r="M16" s="104">
        <f>C16*'2.FoodPricesAndComposition'!O6</f>
        <v>0</v>
      </c>
      <c r="N16" s="104">
        <f>C16*'2.FoodPricesAndComposition'!P6</f>
        <v>0</v>
      </c>
      <c r="O16" s="104">
        <f>C16*'2.FoodPricesAndComposition'!Q6</f>
        <v>0</v>
      </c>
      <c r="P16" s="104">
        <f>C16*'2.FoodPricesAndComposition'!R6</f>
        <v>0</v>
      </c>
      <c r="Q16" s="104">
        <f>C16*'2.FoodPricesAndComposition'!S6</f>
        <v>0</v>
      </c>
      <c r="R16" s="104">
        <f>C16*'2.FoodPricesAndComposition'!T6</f>
        <v>0</v>
      </c>
      <c r="S16" s="104">
        <f>C16*'2.FoodPricesAndComposition'!U6</f>
        <v>0</v>
      </c>
      <c r="T16" s="104">
        <f>C16*'2.FoodPricesAndComposition'!V6</f>
        <v>0</v>
      </c>
      <c r="U16" s="104">
        <f>C16*'2.FoodPricesAndComposition'!W6</f>
        <v>0</v>
      </c>
      <c r="V16" s="104">
        <f>C16*'2.FoodPricesAndComposition'!X6</f>
        <v>0</v>
      </c>
      <c r="W16" s="104">
        <f>C16*'2.FoodPricesAndComposition'!Y6</f>
        <v>0</v>
      </c>
      <c r="X16" s="104">
        <f>C16*'2.FoodPricesAndComposition'!Z6</f>
        <v>0</v>
      </c>
      <c r="Y16" s="104">
        <f>C16*'2.FoodPricesAndComposition'!AA6</f>
        <v>0</v>
      </c>
      <c r="Z16" s="104">
        <f>C16*'2.FoodPricesAndComposition'!AB6</f>
        <v>0</v>
      </c>
      <c r="AA16" s="104">
        <f>C16*'2.FoodPricesAndComposition'!AC6</f>
        <v>0</v>
      </c>
      <c r="AB16" s="104">
        <f>C16*'2.FoodPricesAndComposition'!AD6</f>
        <v>0</v>
      </c>
      <c r="AC16">
        <v>2</v>
      </c>
    </row>
    <row r="17" spans="1:29" x14ac:dyDescent="0.25">
      <c r="A17" s="111" t="str">
        <f>'2.FoodPricesAndComposition'!A7</f>
        <v>Blueberries, frozen, Stop &amp; Shop brand</v>
      </c>
      <c r="B17" s="97">
        <f>C17*'2.FoodPricesAndComposition'!F7</f>
        <v>0</v>
      </c>
      <c r="C17" s="146">
        <v>0</v>
      </c>
      <c r="D17" s="16" t="str">
        <f>'2.FoodPricesAndComposition'!D7</f>
        <v>1 cup</v>
      </c>
      <c r="E17" s="119">
        <f>'2.FoodPricesAndComposition'!F7</f>
        <v>1.43</v>
      </c>
      <c r="F17" s="104">
        <f>C17*'2.FoodPricesAndComposition'!H7</f>
        <v>0</v>
      </c>
      <c r="G17" s="104">
        <f>C17*'2.FoodPricesAndComposition'!I7</f>
        <v>0</v>
      </c>
      <c r="H17" s="104">
        <f>C17*'2.FoodPricesAndComposition'!J7</f>
        <v>0</v>
      </c>
      <c r="I17" s="104">
        <f>C17*'2.FoodPricesAndComposition'!K7</f>
        <v>0</v>
      </c>
      <c r="J17" s="104">
        <f>C17*'2.FoodPricesAndComposition'!L7</f>
        <v>0</v>
      </c>
      <c r="K17" s="104">
        <f>C17*'2.FoodPricesAndComposition'!M7</f>
        <v>0</v>
      </c>
      <c r="L17" s="104">
        <f>C17*'2.FoodPricesAndComposition'!N7</f>
        <v>0</v>
      </c>
      <c r="M17" s="104">
        <f>C17*'2.FoodPricesAndComposition'!O7</f>
        <v>0</v>
      </c>
      <c r="N17" s="104">
        <f>C17*'2.FoodPricesAndComposition'!P7</f>
        <v>0</v>
      </c>
      <c r="O17" s="104">
        <f>C17*'2.FoodPricesAndComposition'!Q7</f>
        <v>0</v>
      </c>
      <c r="P17" s="104">
        <f>C17*'2.FoodPricesAndComposition'!R7</f>
        <v>0</v>
      </c>
      <c r="Q17" s="104">
        <f>C17*'2.FoodPricesAndComposition'!S7</f>
        <v>0</v>
      </c>
      <c r="R17" s="104">
        <f>C17*'2.FoodPricesAndComposition'!T7</f>
        <v>0</v>
      </c>
      <c r="S17" s="104">
        <f>C17*'2.FoodPricesAndComposition'!U7</f>
        <v>0</v>
      </c>
      <c r="T17" s="104">
        <f>C17*'2.FoodPricesAndComposition'!V7</f>
        <v>0</v>
      </c>
      <c r="U17" s="104">
        <f>C17*'2.FoodPricesAndComposition'!W7</f>
        <v>0</v>
      </c>
      <c r="V17" s="104">
        <f>C17*'2.FoodPricesAndComposition'!X7</f>
        <v>0</v>
      </c>
      <c r="W17" s="104">
        <f>C17*'2.FoodPricesAndComposition'!Y7</f>
        <v>0</v>
      </c>
      <c r="X17" s="104">
        <f>C17*'2.FoodPricesAndComposition'!Z7</f>
        <v>0</v>
      </c>
      <c r="Y17" s="104">
        <f>C17*'2.FoodPricesAndComposition'!AA7</f>
        <v>0</v>
      </c>
      <c r="Z17" s="104">
        <f>C17*'2.FoodPricesAndComposition'!AB7</f>
        <v>0</v>
      </c>
      <c r="AA17" s="104">
        <f>C17*'2.FoodPricesAndComposition'!AC7</f>
        <v>0</v>
      </c>
      <c r="AB17" s="104">
        <f>C17*'2.FoodPricesAndComposition'!AD7</f>
        <v>0</v>
      </c>
      <c r="AC17">
        <v>3</v>
      </c>
    </row>
    <row r="18" spans="1:29" x14ac:dyDescent="0.25">
      <c r="A18" s="111" t="str">
        <f>'2.FoodPricesAndComposition'!A8</f>
        <v>Oranges, navel</v>
      </c>
      <c r="B18" s="97">
        <f>C18*'2.FoodPricesAndComposition'!F8</f>
        <v>0</v>
      </c>
      <c r="C18" s="146">
        <v>0</v>
      </c>
      <c r="D18" s="16" t="str">
        <f>'2.FoodPricesAndComposition'!D8</f>
        <v>1 orange</v>
      </c>
      <c r="E18" s="119">
        <f>'2.FoodPricesAndComposition'!F8</f>
        <v>1.29</v>
      </c>
      <c r="F18" s="104">
        <f>C18*'2.FoodPricesAndComposition'!H8</f>
        <v>0</v>
      </c>
      <c r="G18" s="104">
        <f>C18*'2.FoodPricesAndComposition'!I8</f>
        <v>0</v>
      </c>
      <c r="H18" s="104">
        <f>C18*'2.FoodPricesAndComposition'!J8</f>
        <v>0</v>
      </c>
      <c r="I18" s="104">
        <f>C18*'2.FoodPricesAndComposition'!K8</f>
        <v>0</v>
      </c>
      <c r="J18" s="104">
        <f>C18*'2.FoodPricesAndComposition'!L8</f>
        <v>0</v>
      </c>
      <c r="K18" s="104">
        <f>C18*'2.FoodPricesAndComposition'!M8</f>
        <v>0</v>
      </c>
      <c r="L18" s="104">
        <f>C18*'2.FoodPricesAndComposition'!N8</f>
        <v>0</v>
      </c>
      <c r="M18" s="104">
        <f>C18*'2.FoodPricesAndComposition'!O8</f>
        <v>0</v>
      </c>
      <c r="N18" s="104">
        <f>C18*'2.FoodPricesAndComposition'!P8</f>
        <v>0</v>
      </c>
      <c r="O18" s="104">
        <f>C18*'2.FoodPricesAndComposition'!Q8</f>
        <v>0</v>
      </c>
      <c r="P18" s="104">
        <f>C18*'2.FoodPricesAndComposition'!R8</f>
        <v>0</v>
      </c>
      <c r="Q18" s="104">
        <f>C18*'2.FoodPricesAndComposition'!S8</f>
        <v>0</v>
      </c>
      <c r="R18" s="104">
        <f>C18*'2.FoodPricesAndComposition'!T8</f>
        <v>0</v>
      </c>
      <c r="S18" s="104">
        <f>C18*'2.FoodPricesAndComposition'!U8</f>
        <v>0</v>
      </c>
      <c r="T18" s="104">
        <f>C18*'2.FoodPricesAndComposition'!V8</f>
        <v>0</v>
      </c>
      <c r="U18" s="104">
        <f>C18*'2.FoodPricesAndComposition'!W8</f>
        <v>0</v>
      </c>
      <c r="V18" s="104">
        <f>C18*'2.FoodPricesAndComposition'!X8</f>
        <v>0</v>
      </c>
      <c r="W18" s="104">
        <f>C18*'2.FoodPricesAndComposition'!Y8</f>
        <v>0</v>
      </c>
      <c r="X18" s="104">
        <f>C18*'2.FoodPricesAndComposition'!Z8</f>
        <v>0</v>
      </c>
      <c r="Y18" s="104">
        <f>C18*'2.FoodPricesAndComposition'!AA8</f>
        <v>0</v>
      </c>
      <c r="Z18" s="104">
        <f>C18*'2.FoodPricesAndComposition'!AB8</f>
        <v>0</v>
      </c>
      <c r="AA18" s="104">
        <f>C18*'2.FoodPricesAndComposition'!AC8</f>
        <v>0</v>
      </c>
      <c r="AB18" s="104">
        <f>C18*'2.FoodPricesAndComposition'!AD8</f>
        <v>0</v>
      </c>
      <c r="AC18">
        <v>4</v>
      </c>
    </row>
    <row r="19" spans="1:29" x14ac:dyDescent="0.25">
      <c r="A19" s="111" t="str">
        <f>'2.FoodPricesAndComposition'!A9</f>
        <v>Broccoli cuts, frozen, Stop &amp; Shop brand</v>
      </c>
      <c r="B19" s="97">
        <f>C19*'2.FoodPricesAndComposition'!F9</f>
        <v>0</v>
      </c>
      <c r="C19" s="146">
        <v>0</v>
      </c>
      <c r="D19" s="16" t="str">
        <f>'2.FoodPricesAndComposition'!D9</f>
        <v>0.75 cup</v>
      </c>
      <c r="E19" s="119">
        <f>'2.FoodPricesAndComposition'!F9</f>
        <v>0.4</v>
      </c>
      <c r="F19" s="104">
        <f>C19*'2.FoodPricesAndComposition'!H9</f>
        <v>0</v>
      </c>
      <c r="G19" s="104">
        <f>C19*'2.FoodPricesAndComposition'!I9</f>
        <v>0</v>
      </c>
      <c r="H19" s="104">
        <f>C19*'2.FoodPricesAndComposition'!J9</f>
        <v>0</v>
      </c>
      <c r="I19" s="104">
        <f>C19*'2.FoodPricesAndComposition'!K9</f>
        <v>0</v>
      </c>
      <c r="J19" s="104">
        <f>C19*'2.FoodPricesAndComposition'!L9</f>
        <v>0</v>
      </c>
      <c r="K19" s="104">
        <f>C19*'2.FoodPricesAndComposition'!M9</f>
        <v>0</v>
      </c>
      <c r="L19" s="104">
        <f>C19*'2.FoodPricesAndComposition'!N9</f>
        <v>0</v>
      </c>
      <c r="M19" s="104">
        <f>C19*'2.FoodPricesAndComposition'!O9</f>
        <v>0</v>
      </c>
      <c r="N19" s="104">
        <f>C19*'2.FoodPricesAndComposition'!P9</f>
        <v>0</v>
      </c>
      <c r="O19" s="104">
        <f>C19*'2.FoodPricesAndComposition'!Q9</f>
        <v>0</v>
      </c>
      <c r="P19" s="104">
        <f>C19*'2.FoodPricesAndComposition'!R9</f>
        <v>0</v>
      </c>
      <c r="Q19" s="104">
        <f>C19*'2.FoodPricesAndComposition'!S9</f>
        <v>0</v>
      </c>
      <c r="R19" s="104">
        <f>C19*'2.FoodPricesAndComposition'!T9</f>
        <v>0</v>
      </c>
      <c r="S19" s="104">
        <f>C19*'2.FoodPricesAndComposition'!U9</f>
        <v>0</v>
      </c>
      <c r="T19" s="104">
        <f>C19*'2.FoodPricesAndComposition'!V9</f>
        <v>0</v>
      </c>
      <c r="U19" s="104">
        <f>C19*'2.FoodPricesAndComposition'!W9</f>
        <v>0</v>
      </c>
      <c r="V19" s="104">
        <f>C19*'2.FoodPricesAndComposition'!X9</f>
        <v>0</v>
      </c>
      <c r="W19" s="104">
        <f>C19*'2.FoodPricesAndComposition'!Y9</f>
        <v>0</v>
      </c>
      <c r="X19" s="104">
        <f>C19*'2.FoodPricesAndComposition'!Z9</f>
        <v>0</v>
      </c>
      <c r="Y19" s="104">
        <f>C19*'2.FoodPricesAndComposition'!AA9</f>
        <v>0</v>
      </c>
      <c r="Z19" s="104">
        <f>C19*'2.FoodPricesAndComposition'!AB9</f>
        <v>0</v>
      </c>
      <c r="AA19" s="104">
        <f>C19*'2.FoodPricesAndComposition'!AC9</f>
        <v>0</v>
      </c>
      <c r="AB19" s="104">
        <f>C19*'2.FoodPricesAndComposition'!AD9</f>
        <v>0</v>
      </c>
      <c r="AC19">
        <v>5</v>
      </c>
    </row>
    <row r="20" spans="1:29" x14ac:dyDescent="0.25">
      <c r="A20" s="111" t="str">
        <f>'2.FoodPricesAndComposition'!A10</f>
        <v>Butternut squash, diced, Stop &amp; Shop brand</v>
      </c>
      <c r="B20" s="97">
        <f>C20*'2.FoodPricesAndComposition'!F10</f>
        <v>0</v>
      </c>
      <c r="C20" s="146">
        <v>0</v>
      </c>
      <c r="D20" s="16" t="str">
        <f>'2.FoodPricesAndComposition'!D10</f>
        <v>1 cup</v>
      </c>
      <c r="E20" s="119">
        <f>'2.FoodPricesAndComposition'!F10</f>
        <v>0.51</v>
      </c>
      <c r="F20" s="104">
        <f>C20*'2.FoodPricesAndComposition'!H10</f>
        <v>0</v>
      </c>
      <c r="G20" s="104">
        <f>C20*'2.FoodPricesAndComposition'!I10</f>
        <v>0</v>
      </c>
      <c r="H20" s="104">
        <f>C20*'2.FoodPricesAndComposition'!J10</f>
        <v>0</v>
      </c>
      <c r="I20" s="104">
        <f>C20*'2.FoodPricesAndComposition'!K10</f>
        <v>0</v>
      </c>
      <c r="J20" s="104">
        <f>C20*'2.FoodPricesAndComposition'!L10</f>
        <v>0</v>
      </c>
      <c r="K20" s="104">
        <f>C20*'2.FoodPricesAndComposition'!M10</f>
        <v>0</v>
      </c>
      <c r="L20" s="104">
        <f>C20*'2.FoodPricesAndComposition'!N10</f>
        <v>0</v>
      </c>
      <c r="M20" s="104">
        <f>C20*'2.FoodPricesAndComposition'!O10</f>
        <v>0</v>
      </c>
      <c r="N20" s="104">
        <f>C20*'2.FoodPricesAndComposition'!P10</f>
        <v>0</v>
      </c>
      <c r="O20" s="104">
        <f>C20*'2.FoodPricesAndComposition'!Q10</f>
        <v>0</v>
      </c>
      <c r="P20" s="104">
        <f>C20*'2.FoodPricesAndComposition'!R10</f>
        <v>0</v>
      </c>
      <c r="Q20" s="104">
        <f>C20*'2.FoodPricesAndComposition'!S10</f>
        <v>0</v>
      </c>
      <c r="R20" s="104">
        <f>C20*'2.FoodPricesAndComposition'!T10</f>
        <v>0</v>
      </c>
      <c r="S20" s="104">
        <f>C20*'2.FoodPricesAndComposition'!U10</f>
        <v>0</v>
      </c>
      <c r="T20" s="104">
        <f>C20*'2.FoodPricesAndComposition'!V10</f>
        <v>0</v>
      </c>
      <c r="U20" s="104">
        <f>C20*'2.FoodPricesAndComposition'!W10</f>
        <v>0</v>
      </c>
      <c r="V20" s="104">
        <f>C20*'2.FoodPricesAndComposition'!X10</f>
        <v>0</v>
      </c>
      <c r="W20" s="104">
        <f>C20*'2.FoodPricesAndComposition'!Y10</f>
        <v>0</v>
      </c>
      <c r="X20" s="104">
        <f>C20*'2.FoodPricesAndComposition'!Z10</f>
        <v>0</v>
      </c>
      <c r="Y20" s="104">
        <f>C20*'2.FoodPricesAndComposition'!AA10</f>
        <v>0</v>
      </c>
      <c r="Z20" s="104">
        <f>C20*'2.FoodPricesAndComposition'!AB10</f>
        <v>0</v>
      </c>
      <c r="AA20" s="104">
        <f>C20*'2.FoodPricesAndComposition'!AC10</f>
        <v>0</v>
      </c>
      <c r="AB20" s="104">
        <f>C20*'2.FoodPricesAndComposition'!AD10</f>
        <v>0</v>
      </c>
      <c r="AC20">
        <v>6</v>
      </c>
    </row>
    <row r="21" spans="1:29" x14ac:dyDescent="0.25">
      <c r="A21" s="111" t="str">
        <f>'2.FoodPricesAndComposition'!A11</f>
        <v>Cabbage, red</v>
      </c>
      <c r="B21" s="97">
        <f>C21*'2.FoodPricesAndComposition'!F11</f>
        <v>0</v>
      </c>
      <c r="C21" s="146">
        <v>0</v>
      </c>
      <c r="D21" s="16" t="str">
        <f>'2.FoodPricesAndComposition'!D11</f>
        <v>1 cup</v>
      </c>
      <c r="E21" s="119">
        <f>'2.FoodPricesAndComposition'!F11</f>
        <v>0.57999999999999996</v>
      </c>
      <c r="F21" s="104">
        <f>C21*'2.FoodPricesAndComposition'!H11</f>
        <v>0</v>
      </c>
      <c r="G21" s="104">
        <f>C21*'2.FoodPricesAndComposition'!I11</f>
        <v>0</v>
      </c>
      <c r="H21" s="104">
        <f>C21*'2.FoodPricesAndComposition'!J11</f>
        <v>0</v>
      </c>
      <c r="I21" s="104">
        <f>C21*'2.FoodPricesAndComposition'!K11</f>
        <v>0</v>
      </c>
      <c r="J21" s="104">
        <f>C21*'2.FoodPricesAndComposition'!L11</f>
        <v>0</v>
      </c>
      <c r="K21" s="104">
        <f>C21*'2.FoodPricesAndComposition'!M11</f>
        <v>0</v>
      </c>
      <c r="L21" s="104">
        <f>C21*'2.FoodPricesAndComposition'!N11</f>
        <v>0</v>
      </c>
      <c r="M21" s="104">
        <f>C21*'2.FoodPricesAndComposition'!O11</f>
        <v>0</v>
      </c>
      <c r="N21" s="104">
        <f>C21*'2.FoodPricesAndComposition'!P11</f>
        <v>0</v>
      </c>
      <c r="O21" s="104">
        <f>C21*'2.FoodPricesAndComposition'!Q11</f>
        <v>0</v>
      </c>
      <c r="P21" s="104">
        <f>C21*'2.FoodPricesAndComposition'!R11</f>
        <v>0</v>
      </c>
      <c r="Q21" s="104">
        <f>C21*'2.FoodPricesAndComposition'!S11</f>
        <v>0</v>
      </c>
      <c r="R21" s="104">
        <f>C21*'2.FoodPricesAndComposition'!T11</f>
        <v>0</v>
      </c>
      <c r="S21" s="104">
        <f>C21*'2.FoodPricesAndComposition'!U11</f>
        <v>0</v>
      </c>
      <c r="T21" s="104">
        <f>C21*'2.FoodPricesAndComposition'!V11</f>
        <v>0</v>
      </c>
      <c r="U21" s="104">
        <f>C21*'2.FoodPricesAndComposition'!W11</f>
        <v>0</v>
      </c>
      <c r="V21" s="104">
        <f>C21*'2.FoodPricesAndComposition'!X11</f>
        <v>0</v>
      </c>
      <c r="W21" s="104">
        <f>C21*'2.FoodPricesAndComposition'!Y11</f>
        <v>0</v>
      </c>
      <c r="X21" s="104">
        <f>C21*'2.FoodPricesAndComposition'!Z11</f>
        <v>0</v>
      </c>
      <c r="Y21" s="104">
        <f>C21*'2.FoodPricesAndComposition'!AA11</f>
        <v>0</v>
      </c>
      <c r="Z21" s="104">
        <f>C21*'2.FoodPricesAndComposition'!AB11</f>
        <v>0</v>
      </c>
      <c r="AA21" s="104">
        <f>C21*'2.FoodPricesAndComposition'!AC11</f>
        <v>0</v>
      </c>
      <c r="AB21" s="104">
        <f>C21*'2.FoodPricesAndComposition'!AD11</f>
        <v>0</v>
      </c>
      <c r="AC21">
        <v>7</v>
      </c>
    </row>
    <row r="22" spans="1:29" x14ac:dyDescent="0.25">
      <c r="A22" s="111" t="str">
        <f>'2.FoodPricesAndComposition'!A12</f>
        <v>Carrots, fresh</v>
      </c>
      <c r="B22" s="97">
        <f>C22*'2.FoodPricesAndComposition'!F12</f>
        <v>0</v>
      </c>
      <c r="C22" s="146">
        <v>0</v>
      </c>
      <c r="D22" s="16" t="str">
        <f>'2.FoodPricesAndComposition'!D12</f>
        <v>1 cup</v>
      </c>
      <c r="E22" s="119">
        <f>'2.FoodPricesAndComposition'!F12</f>
        <v>0.32</v>
      </c>
      <c r="F22" s="104">
        <f>C22*'2.FoodPricesAndComposition'!H12</f>
        <v>0</v>
      </c>
      <c r="G22" s="104">
        <f>C22*'2.FoodPricesAndComposition'!I12</f>
        <v>0</v>
      </c>
      <c r="H22" s="104">
        <f>C22*'2.FoodPricesAndComposition'!J12</f>
        <v>0</v>
      </c>
      <c r="I22" s="104">
        <f>C22*'2.FoodPricesAndComposition'!K12</f>
        <v>0</v>
      </c>
      <c r="J22" s="104">
        <f>C22*'2.FoodPricesAndComposition'!L12</f>
        <v>0</v>
      </c>
      <c r="K22" s="104">
        <f>C22*'2.FoodPricesAndComposition'!M12</f>
        <v>0</v>
      </c>
      <c r="L22" s="104">
        <f>C22*'2.FoodPricesAndComposition'!N12</f>
        <v>0</v>
      </c>
      <c r="M22" s="104">
        <f>C22*'2.FoodPricesAndComposition'!O12</f>
        <v>0</v>
      </c>
      <c r="N22" s="104">
        <f>C22*'2.FoodPricesAndComposition'!P12</f>
        <v>0</v>
      </c>
      <c r="O22" s="104">
        <f>C22*'2.FoodPricesAndComposition'!Q12</f>
        <v>0</v>
      </c>
      <c r="P22" s="104">
        <f>C22*'2.FoodPricesAndComposition'!R12</f>
        <v>0</v>
      </c>
      <c r="Q22" s="104">
        <f>C22*'2.FoodPricesAndComposition'!S12</f>
        <v>0</v>
      </c>
      <c r="R22" s="104">
        <f>C22*'2.FoodPricesAndComposition'!T12</f>
        <v>0</v>
      </c>
      <c r="S22" s="104">
        <f>C22*'2.FoodPricesAndComposition'!U12</f>
        <v>0</v>
      </c>
      <c r="T22" s="104">
        <f>C22*'2.FoodPricesAndComposition'!V12</f>
        <v>0</v>
      </c>
      <c r="U22" s="104">
        <f>C22*'2.FoodPricesAndComposition'!W12</f>
        <v>0</v>
      </c>
      <c r="V22" s="104">
        <f>C22*'2.FoodPricesAndComposition'!X12</f>
        <v>0</v>
      </c>
      <c r="W22" s="104">
        <f>C22*'2.FoodPricesAndComposition'!Y12</f>
        <v>0</v>
      </c>
      <c r="X22" s="104">
        <f>C22*'2.FoodPricesAndComposition'!Z12</f>
        <v>0</v>
      </c>
      <c r="Y22" s="104">
        <f>C22*'2.FoodPricesAndComposition'!AA12</f>
        <v>0</v>
      </c>
      <c r="Z22" s="104">
        <f>C22*'2.FoodPricesAndComposition'!AB12</f>
        <v>0</v>
      </c>
      <c r="AA22" s="104">
        <f>C22*'2.FoodPricesAndComposition'!AC12</f>
        <v>0</v>
      </c>
      <c r="AB22" s="104">
        <f>C22*'2.FoodPricesAndComposition'!AD12</f>
        <v>0</v>
      </c>
      <c r="AC22">
        <v>8</v>
      </c>
    </row>
    <row r="23" spans="1:29" x14ac:dyDescent="0.25">
      <c r="A23" s="111" t="str">
        <f>'2.FoodPricesAndComposition'!A13</f>
        <v>Carrots, frozen, cut, Stop &amp; Shop brand</v>
      </c>
      <c r="B23" s="97">
        <f>C23*'2.FoodPricesAndComposition'!F13</f>
        <v>0</v>
      </c>
      <c r="C23" s="146">
        <v>0</v>
      </c>
      <c r="D23" s="16" t="str">
        <f>'2.FoodPricesAndComposition'!D13</f>
        <v>0.66 cup</v>
      </c>
      <c r="E23" s="119">
        <f>'2.FoodPricesAndComposition'!F13</f>
        <v>0.4</v>
      </c>
      <c r="F23" s="104">
        <f>C23*'2.FoodPricesAndComposition'!H13</f>
        <v>0</v>
      </c>
      <c r="G23" s="104">
        <f>C23*'2.FoodPricesAndComposition'!I13</f>
        <v>0</v>
      </c>
      <c r="H23" s="104">
        <f>C23*'2.FoodPricesAndComposition'!J13</f>
        <v>0</v>
      </c>
      <c r="I23" s="104">
        <f>C23*'2.FoodPricesAndComposition'!K13</f>
        <v>0</v>
      </c>
      <c r="J23" s="104">
        <f>C23*'2.FoodPricesAndComposition'!L13</f>
        <v>0</v>
      </c>
      <c r="K23" s="104">
        <f>C23*'2.FoodPricesAndComposition'!M13</f>
        <v>0</v>
      </c>
      <c r="L23" s="104">
        <f>C23*'2.FoodPricesAndComposition'!N13</f>
        <v>0</v>
      </c>
      <c r="M23" s="104">
        <f>C23*'2.FoodPricesAndComposition'!O13</f>
        <v>0</v>
      </c>
      <c r="N23" s="104">
        <f>C23*'2.FoodPricesAndComposition'!P13</f>
        <v>0</v>
      </c>
      <c r="O23" s="104">
        <f>C23*'2.FoodPricesAndComposition'!Q13</f>
        <v>0</v>
      </c>
      <c r="P23" s="104">
        <f>C23*'2.FoodPricesAndComposition'!R13</f>
        <v>0</v>
      </c>
      <c r="Q23" s="104">
        <f>C23*'2.FoodPricesAndComposition'!S13</f>
        <v>0</v>
      </c>
      <c r="R23" s="104">
        <f>C23*'2.FoodPricesAndComposition'!T13</f>
        <v>0</v>
      </c>
      <c r="S23" s="104">
        <f>C23*'2.FoodPricesAndComposition'!U13</f>
        <v>0</v>
      </c>
      <c r="T23" s="104">
        <f>C23*'2.FoodPricesAndComposition'!V13</f>
        <v>0</v>
      </c>
      <c r="U23" s="104">
        <f>C23*'2.FoodPricesAndComposition'!W13</f>
        <v>0</v>
      </c>
      <c r="V23" s="104">
        <f>C23*'2.FoodPricesAndComposition'!X13</f>
        <v>0</v>
      </c>
      <c r="W23" s="104">
        <f>C23*'2.FoodPricesAndComposition'!Y13</f>
        <v>0</v>
      </c>
      <c r="X23" s="104">
        <f>C23*'2.FoodPricesAndComposition'!Z13</f>
        <v>0</v>
      </c>
      <c r="Y23" s="104">
        <f>C23*'2.FoodPricesAndComposition'!AA13</f>
        <v>0</v>
      </c>
      <c r="Z23" s="104">
        <f>C23*'2.FoodPricesAndComposition'!AB13</f>
        <v>0</v>
      </c>
      <c r="AA23" s="104">
        <f>C23*'2.FoodPricesAndComposition'!AC13</f>
        <v>0</v>
      </c>
      <c r="AB23" s="104">
        <f>C23*'2.FoodPricesAndComposition'!AD13</f>
        <v>0</v>
      </c>
      <c r="AC23">
        <v>9</v>
      </c>
    </row>
    <row r="24" spans="1:29" x14ac:dyDescent="0.25">
      <c r="A24" s="111" t="str">
        <f>'2.FoodPricesAndComposition'!A14</f>
        <v>Carrots, canned, sliced, Stop &amp; Shop brand</v>
      </c>
      <c r="B24" s="97">
        <f>C24*'2.FoodPricesAndComposition'!F14</f>
        <v>0</v>
      </c>
      <c r="C24" s="146">
        <v>0</v>
      </c>
      <c r="D24" s="16" t="str">
        <f>'2.FoodPricesAndComposition'!D14</f>
        <v>0.5 cup</v>
      </c>
      <c r="E24" s="119">
        <f>'2.FoodPricesAndComposition'!F14</f>
        <v>0.37</v>
      </c>
      <c r="F24" s="104">
        <f>C24*'2.FoodPricesAndComposition'!H14</f>
        <v>0</v>
      </c>
      <c r="G24" s="104">
        <f>C24*'2.FoodPricesAndComposition'!I14</f>
        <v>0</v>
      </c>
      <c r="H24" s="104">
        <f>C24*'2.FoodPricesAndComposition'!J14</f>
        <v>0</v>
      </c>
      <c r="I24" s="104">
        <f>C24*'2.FoodPricesAndComposition'!K14</f>
        <v>0</v>
      </c>
      <c r="J24" s="104">
        <f>C24*'2.FoodPricesAndComposition'!L14</f>
        <v>0</v>
      </c>
      <c r="K24" s="104">
        <f>C24*'2.FoodPricesAndComposition'!M14</f>
        <v>0</v>
      </c>
      <c r="L24" s="104">
        <f>C24*'2.FoodPricesAndComposition'!N14</f>
        <v>0</v>
      </c>
      <c r="M24" s="104">
        <f>C24*'2.FoodPricesAndComposition'!O14</f>
        <v>0</v>
      </c>
      <c r="N24" s="104">
        <f>C24*'2.FoodPricesAndComposition'!P14</f>
        <v>0</v>
      </c>
      <c r="O24" s="104">
        <f>C24*'2.FoodPricesAndComposition'!Q14</f>
        <v>0</v>
      </c>
      <c r="P24" s="104">
        <f>C24*'2.FoodPricesAndComposition'!R14</f>
        <v>0</v>
      </c>
      <c r="Q24" s="104">
        <f>C24*'2.FoodPricesAndComposition'!S14</f>
        <v>0</v>
      </c>
      <c r="R24" s="104">
        <f>C24*'2.FoodPricesAndComposition'!T14</f>
        <v>0</v>
      </c>
      <c r="S24" s="104">
        <f>C24*'2.FoodPricesAndComposition'!U14</f>
        <v>0</v>
      </c>
      <c r="T24" s="104">
        <f>C24*'2.FoodPricesAndComposition'!V14</f>
        <v>0</v>
      </c>
      <c r="U24" s="104">
        <f>C24*'2.FoodPricesAndComposition'!W14</f>
        <v>0</v>
      </c>
      <c r="V24" s="104">
        <f>C24*'2.FoodPricesAndComposition'!X14</f>
        <v>0</v>
      </c>
      <c r="W24" s="104">
        <f>C24*'2.FoodPricesAndComposition'!Y14</f>
        <v>0</v>
      </c>
      <c r="X24" s="104">
        <f>C24*'2.FoodPricesAndComposition'!Z14</f>
        <v>0</v>
      </c>
      <c r="Y24" s="104">
        <f>C24*'2.FoodPricesAndComposition'!AA14</f>
        <v>0</v>
      </c>
      <c r="Z24" s="104">
        <f>C24*'2.FoodPricesAndComposition'!AB14</f>
        <v>0</v>
      </c>
      <c r="AA24" s="104">
        <f>C24*'2.FoodPricesAndComposition'!AC14</f>
        <v>0</v>
      </c>
      <c r="AB24" s="104">
        <f>C24*'2.FoodPricesAndComposition'!AD14</f>
        <v>0</v>
      </c>
      <c r="AC24">
        <v>10</v>
      </c>
    </row>
    <row r="25" spans="1:29" x14ac:dyDescent="0.25">
      <c r="A25" s="111" t="str">
        <f>'2.FoodPricesAndComposition'!A15</f>
        <v>Corn, canned, whole kernel, Stop &amp; Shop brand</v>
      </c>
      <c r="B25" s="97">
        <f>C25*'2.FoodPricesAndComposition'!F15</f>
        <v>0</v>
      </c>
      <c r="C25" s="146">
        <v>0</v>
      </c>
      <c r="D25" s="16" t="str">
        <f>'2.FoodPricesAndComposition'!D15</f>
        <v>0.5 cup</v>
      </c>
      <c r="E25" s="119">
        <f>'2.FoodPricesAndComposition'!F15</f>
        <v>0.37</v>
      </c>
      <c r="F25" s="104">
        <f>C25*'2.FoodPricesAndComposition'!H15</f>
        <v>0</v>
      </c>
      <c r="G25" s="104">
        <f>C25*'2.FoodPricesAndComposition'!I15</f>
        <v>0</v>
      </c>
      <c r="H25" s="104">
        <f>C25*'2.FoodPricesAndComposition'!J15</f>
        <v>0</v>
      </c>
      <c r="I25" s="104">
        <f>C25*'2.FoodPricesAndComposition'!K15</f>
        <v>0</v>
      </c>
      <c r="J25" s="104">
        <f>C25*'2.FoodPricesAndComposition'!L15</f>
        <v>0</v>
      </c>
      <c r="K25" s="104">
        <f>C25*'2.FoodPricesAndComposition'!M15</f>
        <v>0</v>
      </c>
      <c r="L25" s="104">
        <f>C25*'2.FoodPricesAndComposition'!N15</f>
        <v>0</v>
      </c>
      <c r="M25" s="104">
        <f>C25*'2.FoodPricesAndComposition'!O15</f>
        <v>0</v>
      </c>
      <c r="N25" s="104">
        <f>C25*'2.FoodPricesAndComposition'!P15</f>
        <v>0</v>
      </c>
      <c r="O25" s="104">
        <f>C25*'2.FoodPricesAndComposition'!Q15</f>
        <v>0</v>
      </c>
      <c r="P25" s="104">
        <f>C25*'2.FoodPricesAndComposition'!R15</f>
        <v>0</v>
      </c>
      <c r="Q25" s="104">
        <f>C25*'2.FoodPricesAndComposition'!S15</f>
        <v>0</v>
      </c>
      <c r="R25" s="104">
        <f>C25*'2.FoodPricesAndComposition'!T15</f>
        <v>0</v>
      </c>
      <c r="S25" s="104">
        <f>C25*'2.FoodPricesAndComposition'!U15</f>
        <v>0</v>
      </c>
      <c r="T25" s="104">
        <f>C25*'2.FoodPricesAndComposition'!V15</f>
        <v>0</v>
      </c>
      <c r="U25" s="104">
        <f>C25*'2.FoodPricesAndComposition'!W15</f>
        <v>0</v>
      </c>
      <c r="V25" s="104">
        <f>C25*'2.FoodPricesAndComposition'!X15</f>
        <v>0</v>
      </c>
      <c r="W25" s="104">
        <f>C25*'2.FoodPricesAndComposition'!Y15</f>
        <v>0</v>
      </c>
      <c r="X25" s="104">
        <f>C25*'2.FoodPricesAndComposition'!Z15</f>
        <v>0</v>
      </c>
      <c r="Y25" s="104">
        <f>C25*'2.FoodPricesAndComposition'!AA15</f>
        <v>0</v>
      </c>
      <c r="Z25" s="104">
        <f>C25*'2.FoodPricesAndComposition'!AB15</f>
        <v>0</v>
      </c>
      <c r="AA25" s="104">
        <f>C25*'2.FoodPricesAndComposition'!AC15</f>
        <v>0</v>
      </c>
      <c r="AB25" s="104">
        <f>C25*'2.FoodPricesAndComposition'!AD15</f>
        <v>0</v>
      </c>
      <c r="AC25">
        <v>11</v>
      </c>
    </row>
    <row r="26" spans="1:29" x14ac:dyDescent="0.25">
      <c r="A26" s="111" t="str">
        <f>'2.FoodPricesAndComposition'!A16</f>
        <v>Green beans, frozen, cut, Stop &amp; Shop brand</v>
      </c>
      <c r="B26" s="97">
        <f>C26*'2.FoodPricesAndComposition'!F16</f>
        <v>0</v>
      </c>
      <c r="C26" s="146">
        <v>0</v>
      </c>
      <c r="D26" s="16" t="str">
        <f>'2.FoodPricesAndComposition'!D16</f>
        <v>0.66 cup</v>
      </c>
      <c r="E26" s="119">
        <f>'2.FoodPricesAndComposition'!F16</f>
        <v>0.34</v>
      </c>
      <c r="F26" s="104">
        <f>C26*'2.FoodPricesAndComposition'!H16</f>
        <v>0</v>
      </c>
      <c r="G26" s="104">
        <f>C26*'2.FoodPricesAndComposition'!I16</f>
        <v>0</v>
      </c>
      <c r="H26" s="104">
        <f>C26*'2.FoodPricesAndComposition'!J16</f>
        <v>0</v>
      </c>
      <c r="I26" s="104">
        <f>C26*'2.FoodPricesAndComposition'!K16</f>
        <v>0</v>
      </c>
      <c r="J26" s="104">
        <f>C26*'2.FoodPricesAndComposition'!L16</f>
        <v>0</v>
      </c>
      <c r="K26" s="104">
        <f>C26*'2.FoodPricesAndComposition'!M16</f>
        <v>0</v>
      </c>
      <c r="L26" s="104">
        <f>C26*'2.FoodPricesAndComposition'!N16</f>
        <v>0</v>
      </c>
      <c r="M26" s="104">
        <f>C26*'2.FoodPricesAndComposition'!O16</f>
        <v>0</v>
      </c>
      <c r="N26" s="104">
        <f>C26*'2.FoodPricesAndComposition'!P16</f>
        <v>0</v>
      </c>
      <c r="O26" s="104">
        <f>C26*'2.FoodPricesAndComposition'!Q16</f>
        <v>0</v>
      </c>
      <c r="P26" s="104">
        <f>C26*'2.FoodPricesAndComposition'!R16</f>
        <v>0</v>
      </c>
      <c r="Q26" s="104">
        <f>C26*'2.FoodPricesAndComposition'!S16</f>
        <v>0</v>
      </c>
      <c r="R26" s="104">
        <f>C26*'2.FoodPricesAndComposition'!T16</f>
        <v>0</v>
      </c>
      <c r="S26" s="104">
        <f>C26*'2.FoodPricesAndComposition'!U16</f>
        <v>0</v>
      </c>
      <c r="T26" s="104">
        <f>C26*'2.FoodPricesAndComposition'!V16</f>
        <v>0</v>
      </c>
      <c r="U26" s="104">
        <f>C26*'2.FoodPricesAndComposition'!W16</f>
        <v>0</v>
      </c>
      <c r="V26" s="104">
        <f>C26*'2.FoodPricesAndComposition'!X16</f>
        <v>0</v>
      </c>
      <c r="W26" s="104">
        <f>C26*'2.FoodPricesAndComposition'!Y16</f>
        <v>0</v>
      </c>
      <c r="X26" s="104">
        <f>C26*'2.FoodPricesAndComposition'!Z16</f>
        <v>0</v>
      </c>
      <c r="Y26" s="104">
        <f>C26*'2.FoodPricesAndComposition'!AA16</f>
        <v>0</v>
      </c>
      <c r="Z26" s="104">
        <f>C26*'2.FoodPricesAndComposition'!AB16</f>
        <v>0</v>
      </c>
      <c r="AA26" s="104">
        <f>C26*'2.FoodPricesAndComposition'!AC16</f>
        <v>0</v>
      </c>
      <c r="AB26" s="104">
        <f>C26*'2.FoodPricesAndComposition'!AD16</f>
        <v>0</v>
      </c>
      <c r="AC26">
        <v>12</v>
      </c>
    </row>
    <row r="27" spans="1:29" x14ac:dyDescent="0.25">
      <c r="A27" s="111" t="str">
        <f>'2.FoodPricesAndComposition'!A17</f>
        <v>Kale, bagged, frozen, Stop &amp; Shop brand</v>
      </c>
      <c r="B27" s="97">
        <f>C27*'2.FoodPricesAndComposition'!F17</f>
        <v>0</v>
      </c>
      <c r="C27" s="146">
        <v>0</v>
      </c>
      <c r="D27" s="16" t="str">
        <f>'2.FoodPricesAndComposition'!D17</f>
        <v>1.25 cup</v>
      </c>
      <c r="E27" s="119">
        <f>'2.FoodPricesAndComposition'!F17</f>
        <v>0.4</v>
      </c>
      <c r="F27" s="104">
        <f>C27*'2.FoodPricesAndComposition'!H17</f>
        <v>0</v>
      </c>
      <c r="G27" s="104">
        <f>C27*'2.FoodPricesAndComposition'!I17</f>
        <v>0</v>
      </c>
      <c r="H27" s="104">
        <f>C27*'2.FoodPricesAndComposition'!J17</f>
        <v>0</v>
      </c>
      <c r="I27" s="104">
        <f>C27*'2.FoodPricesAndComposition'!K17</f>
        <v>0</v>
      </c>
      <c r="J27" s="104">
        <f>C27*'2.FoodPricesAndComposition'!L17</f>
        <v>0</v>
      </c>
      <c r="K27" s="104">
        <f>C27*'2.FoodPricesAndComposition'!M17</f>
        <v>0</v>
      </c>
      <c r="L27" s="104">
        <f>C27*'2.FoodPricesAndComposition'!N17</f>
        <v>0</v>
      </c>
      <c r="M27" s="104">
        <f>C27*'2.FoodPricesAndComposition'!O17</f>
        <v>0</v>
      </c>
      <c r="N27" s="104">
        <f>C27*'2.FoodPricesAndComposition'!P17</f>
        <v>0</v>
      </c>
      <c r="O27" s="104">
        <f>C27*'2.FoodPricesAndComposition'!Q17</f>
        <v>0</v>
      </c>
      <c r="P27" s="104">
        <f>C27*'2.FoodPricesAndComposition'!R17</f>
        <v>0</v>
      </c>
      <c r="Q27" s="104">
        <f>C27*'2.FoodPricesAndComposition'!S17</f>
        <v>0</v>
      </c>
      <c r="R27" s="104">
        <f>C27*'2.FoodPricesAndComposition'!T17</f>
        <v>0</v>
      </c>
      <c r="S27" s="104">
        <f>C27*'2.FoodPricesAndComposition'!U17</f>
        <v>0</v>
      </c>
      <c r="T27" s="104">
        <f>C27*'2.FoodPricesAndComposition'!V17</f>
        <v>0</v>
      </c>
      <c r="U27" s="104">
        <f>C27*'2.FoodPricesAndComposition'!W17</f>
        <v>0</v>
      </c>
      <c r="V27" s="104">
        <f>C27*'2.FoodPricesAndComposition'!X17</f>
        <v>0</v>
      </c>
      <c r="W27" s="104">
        <f>C27*'2.FoodPricesAndComposition'!Y17</f>
        <v>0</v>
      </c>
      <c r="X27" s="104">
        <f>C27*'2.FoodPricesAndComposition'!Z17</f>
        <v>0</v>
      </c>
      <c r="Y27" s="104">
        <f>C27*'2.FoodPricesAndComposition'!AA17</f>
        <v>0</v>
      </c>
      <c r="Z27" s="104">
        <f>C27*'2.FoodPricesAndComposition'!AB17</f>
        <v>0</v>
      </c>
      <c r="AA27" s="104">
        <f>C27*'2.FoodPricesAndComposition'!AC17</f>
        <v>0</v>
      </c>
      <c r="AB27" s="104">
        <f>C27*'2.FoodPricesAndComposition'!AD17</f>
        <v>0</v>
      </c>
      <c r="AC27">
        <v>13</v>
      </c>
    </row>
    <row r="28" spans="1:29" x14ac:dyDescent="0.25">
      <c r="A28" s="111" t="str">
        <f>'2.FoodPricesAndComposition'!A18</f>
        <v>Pumpkin, fresh</v>
      </c>
      <c r="B28" s="97">
        <f>C28*'2.FoodPricesAndComposition'!F18</f>
        <v>0</v>
      </c>
      <c r="C28" s="146">
        <v>0</v>
      </c>
      <c r="D28" s="16" t="str">
        <f>'2.FoodPricesAndComposition'!D18</f>
        <v>1 cup</v>
      </c>
      <c r="E28" s="119">
        <f>'2.FoodPricesAndComposition'!F18</f>
        <v>0.36</v>
      </c>
      <c r="F28" s="104">
        <f>C28*'2.FoodPricesAndComposition'!H18</f>
        <v>0</v>
      </c>
      <c r="G28" s="104">
        <f>C28*'2.FoodPricesAndComposition'!I18</f>
        <v>0</v>
      </c>
      <c r="H28" s="104">
        <f>C28*'2.FoodPricesAndComposition'!J18</f>
        <v>0</v>
      </c>
      <c r="I28" s="104">
        <f>C28*'2.FoodPricesAndComposition'!K18</f>
        <v>0</v>
      </c>
      <c r="J28" s="104">
        <f>C28*'2.FoodPricesAndComposition'!L18</f>
        <v>0</v>
      </c>
      <c r="K28" s="104">
        <f>C28*'2.FoodPricesAndComposition'!M18</f>
        <v>0</v>
      </c>
      <c r="L28" s="104">
        <f>C28*'2.FoodPricesAndComposition'!N18</f>
        <v>0</v>
      </c>
      <c r="M28" s="104">
        <f>C28*'2.FoodPricesAndComposition'!O18</f>
        <v>0</v>
      </c>
      <c r="N28" s="104">
        <f>C28*'2.FoodPricesAndComposition'!P18</f>
        <v>0</v>
      </c>
      <c r="O28" s="104">
        <f>C28*'2.FoodPricesAndComposition'!Q18</f>
        <v>0</v>
      </c>
      <c r="P28" s="104">
        <f>C28*'2.FoodPricesAndComposition'!R18</f>
        <v>0</v>
      </c>
      <c r="Q28" s="104">
        <f>C28*'2.FoodPricesAndComposition'!S18</f>
        <v>0</v>
      </c>
      <c r="R28" s="104">
        <f>C28*'2.FoodPricesAndComposition'!T18</f>
        <v>0</v>
      </c>
      <c r="S28" s="104">
        <f>C28*'2.FoodPricesAndComposition'!U18</f>
        <v>0</v>
      </c>
      <c r="T28" s="104">
        <f>C28*'2.FoodPricesAndComposition'!V18</f>
        <v>0</v>
      </c>
      <c r="U28" s="104">
        <f>C28*'2.FoodPricesAndComposition'!W18</f>
        <v>0</v>
      </c>
      <c r="V28" s="104">
        <f>C28*'2.FoodPricesAndComposition'!X18</f>
        <v>0</v>
      </c>
      <c r="W28" s="104">
        <f>C28*'2.FoodPricesAndComposition'!Y18</f>
        <v>0</v>
      </c>
      <c r="X28" s="104">
        <f>C28*'2.FoodPricesAndComposition'!Z18</f>
        <v>0</v>
      </c>
      <c r="Y28" s="104">
        <f>C28*'2.FoodPricesAndComposition'!AA18</f>
        <v>0</v>
      </c>
      <c r="Z28" s="104">
        <f>C28*'2.FoodPricesAndComposition'!AB18</f>
        <v>0</v>
      </c>
      <c r="AA28" s="104">
        <f>C28*'2.FoodPricesAndComposition'!AC18</f>
        <v>0</v>
      </c>
      <c r="AB28" s="104">
        <f>C28*'2.FoodPricesAndComposition'!AD18</f>
        <v>0</v>
      </c>
      <c r="AC28">
        <v>14</v>
      </c>
    </row>
    <row r="29" spans="1:29" ht="15" customHeight="1" x14ac:dyDescent="0.25">
      <c r="A29" s="111" t="str">
        <f>'2.FoodPricesAndComposition'!A19</f>
        <v>Pumpkin, canned, Libby's brand</v>
      </c>
      <c r="B29" s="97">
        <f>C29*'2.FoodPricesAndComposition'!F19</f>
        <v>0</v>
      </c>
      <c r="C29" s="146">
        <v>0</v>
      </c>
      <c r="D29" s="16" t="str">
        <f>'2.FoodPricesAndComposition'!D19</f>
        <v>0.5 cup</v>
      </c>
      <c r="E29" s="119">
        <f>'2.FoodPricesAndComposition'!F19</f>
        <v>0.71</v>
      </c>
      <c r="F29" s="104">
        <f>C29*'2.FoodPricesAndComposition'!H19</f>
        <v>0</v>
      </c>
      <c r="G29" s="104">
        <f>C29*'2.FoodPricesAndComposition'!I19</f>
        <v>0</v>
      </c>
      <c r="H29" s="104">
        <f>C29*'2.FoodPricesAndComposition'!J19</f>
        <v>0</v>
      </c>
      <c r="I29" s="104">
        <f>C29*'2.FoodPricesAndComposition'!K19</f>
        <v>0</v>
      </c>
      <c r="J29" s="104">
        <f>C29*'2.FoodPricesAndComposition'!L19</f>
        <v>0</v>
      </c>
      <c r="K29" s="104">
        <f>C29*'2.FoodPricesAndComposition'!M19</f>
        <v>0</v>
      </c>
      <c r="L29" s="104">
        <f>C29*'2.FoodPricesAndComposition'!N19</f>
        <v>0</v>
      </c>
      <c r="M29" s="104">
        <f>C29*'2.FoodPricesAndComposition'!O19</f>
        <v>0</v>
      </c>
      <c r="N29" s="104">
        <f>C29*'2.FoodPricesAndComposition'!P19</f>
        <v>0</v>
      </c>
      <c r="O29" s="104">
        <f>C29*'2.FoodPricesAndComposition'!Q19</f>
        <v>0</v>
      </c>
      <c r="P29" s="104">
        <f>C29*'2.FoodPricesAndComposition'!R19</f>
        <v>0</v>
      </c>
      <c r="Q29" s="104">
        <f>C29*'2.FoodPricesAndComposition'!S19</f>
        <v>0</v>
      </c>
      <c r="R29" s="104">
        <f>C29*'2.FoodPricesAndComposition'!T19</f>
        <v>0</v>
      </c>
      <c r="S29" s="104">
        <f>C29*'2.FoodPricesAndComposition'!U19</f>
        <v>0</v>
      </c>
      <c r="T29" s="104">
        <f>C29*'2.FoodPricesAndComposition'!V19</f>
        <v>0</v>
      </c>
      <c r="U29" s="104">
        <f>C29*'2.FoodPricesAndComposition'!W19</f>
        <v>0</v>
      </c>
      <c r="V29" s="104">
        <f>C29*'2.FoodPricesAndComposition'!X19</f>
        <v>0</v>
      </c>
      <c r="W29" s="104">
        <f>C29*'2.FoodPricesAndComposition'!Y19</f>
        <v>0</v>
      </c>
      <c r="X29" s="104">
        <f>C29*'2.FoodPricesAndComposition'!Z19</f>
        <v>0</v>
      </c>
      <c r="Y29" s="104">
        <f>C29*'2.FoodPricesAndComposition'!AA19</f>
        <v>0</v>
      </c>
      <c r="Z29" s="104">
        <f>C29*'2.FoodPricesAndComposition'!AB19</f>
        <v>0</v>
      </c>
      <c r="AA29" s="104">
        <f>C29*'2.FoodPricesAndComposition'!AC19</f>
        <v>0</v>
      </c>
      <c r="AB29" s="104">
        <f>C29*'2.FoodPricesAndComposition'!AD19</f>
        <v>0</v>
      </c>
      <c r="AC29">
        <v>15</v>
      </c>
    </row>
    <row r="30" spans="1:29" x14ac:dyDescent="0.25">
      <c r="A30" s="111" t="str">
        <f>'2.FoodPricesAndComposition'!A20</f>
        <v>Pumpkin pie filling, canned, Libby's brand</v>
      </c>
      <c r="B30" s="97">
        <f>C30*'2.FoodPricesAndComposition'!F20</f>
        <v>0</v>
      </c>
      <c r="C30" s="146">
        <v>0</v>
      </c>
      <c r="D30" s="16" t="str">
        <f>'2.FoodPricesAndComposition'!D20</f>
        <v>0.33 cup</v>
      </c>
      <c r="E30" s="119">
        <f>'2.FoodPricesAndComposition'!F20</f>
        <v>0.45</v>
      </c>
      <c r="F30" s="104">
        <f>C30*'2.FoodPricesAndComposition'!H20</f>
        <v>0</v>
      </c>
      <c r="G30" s="104">
        <f>C30*'2.FoodPricesAndComposition'!I20</f>
        <v>0</v>
      </c>
      <c r="H30" s="104">
        <f>C30*'2.FoodPricesAndComposition'!J20</f>
        <v>0</v>
      </c>
      <c r="I30" s="104">
        <f>C30*'2.FoodPricesAndComposition'!K20</f>
        <v>0</v>
      </c>
      <c r="J30" s="104">
        <f>C30*'2.FoodPricesAndComposition'!L20</f>
        <v>0</v>
      </c>
      <c r="K30" s="104">
        <f>C30*'2.FoodPricesAndComposition'!M20</f>
        <v>0</v>
      </c>
      <c r="L30" s="104">
        <f>C30*'2.FoodPricesAndComposition'!N20</f>
        <v>0</v>
      </c>
      <c r="M30" s="104">
        <f>C30*'2.FoodPricesAndComposition'!O20</f>
        <v>0</v>
      </c>
      <c r="N30" s="104">
        <f>C30*'2.FoodPricesAndComposition'!P20</f>
        <v>0</v>
      </c>
      <c r="O30" s="104">
        <f>C30*'2.FoodPricesAndComposition'!Q20</f>
        <v>0</v>
      </c>
      <c r="P30" s="104">
        <f>C30*'2.FoodPricesAndComposition'!R20</f>
        <v>0</v>
      </c>
      <c r="Q30" s="104">
        <f>C30*'2.FoodPricesAndComposition'!S20</f>
        <v>0</v>
      </c>
      <c r="R30" s="104">
        <f>C30*'2.FoodPricesAndComposition'!T20</f>
        <v>0</v>
      </c>
      <c r="S30" s="104">
        <f>C30*'2.FoodPricesAndComposition'!U20</f>
        <v>0</v>
      </c>
      <c r="T30" s="104">
        <f>C30*'2.FoodPricesAndComposition'!V20</f>
        <v>0</v>
      </c>
      <c r="U30" s="104">
        <f>C30*'2.FoodPricesAndComposition'!W20</f>
        <v>0</v>
      </c>
      <c r="V30" s="104">
        <f>C30*'2.FoodPricesAndComposition'!X20</f>
        <v>0</v>
      </c>
      <c r="W30" s="104">
        <f>C30*'2.FoodPricesAndComposition'!Y20</f>
        <v>0</v>
      </c>
      <c r="X30" s="104">
        <f>C30*'2.FoodPricesAndComposition'!Z20</f>
        <v>0</v>
      </c>
      <c r="Y30" s="104">
        <f>C30*'2.FoodPricesAndComposition'!AA20</f>
        <v>0</v>
      </c>
      <c r="Z30" s="104">
        <f>C30*'2.FoodPricesAndComposition'!AB20</f>
        <v>0</v>
      </c>
      <c r="AA30" s="104">
        <f>C30*'2.FoodPricesAndComposition'!AC20</f>
        <v>0</v>
      </c>
      <c r="AB30" s="104">
        <f>C30*'2.FoodPricesAndComposition'!AD20</f>
        <v>0</v>
      </c>
      <c r="AC30">
        <v>16</v>
      </c>
    </row>
    <row r="31" spans="1:29" x14ac:dyDescent="0.25">
      <c r="A31" s="111" t="str">
        <f>'2.FoodPricesAndComposition'!A21</f>
        <v>Spinach, bagged, fresh, Stop &amp; Shop brand</v>
      </c>
      <c r="B31" s="97">
        <f>C31*'2.FoodPricesAndComposition'!F21</f>
        <v>0</v>
      </c>
      <c r="C31" s="146">
        <v>0</v>
      </c>
      <c r="D31" s="16" t="str">
        <f>'2.FoodPricesAndComposition'!D21</f>
        <v>3 cup</v>
      </c>
      <c r="E31" s="119">
        <f>'2.FoodPricesAndComposition'!F21</f>
        <v>1.75</v>
      </c>
      <c r="F31" s="104">
        <f>C31*'2.FoodPricesAndComposition'!H21</f>
        <v>0</v>
      </c>
      <c r="G31" s="104">
        <f>C31*'2.FoodPricesAndComposition'!I21</f>
        <v>0</v>
      </c>
      <c r="H31" s="104">
        <f>C31*'2.FoodPricesAndComposition'!J21</f>
        <v>0</v>
      </c>
      <c r="I31" s="104">
        <f>C31*'2.FoodPricesAndComposition'!K21</f>
        <v>0</v>
      </c>
      <c r="J31" s="104">
        <f>C31*'2.FoodPricesAndComposition'!L21</f>
        <v>0</v>
      </c>
      <c r="K31" s="104">
        <f>C31*'2.FoodPricesAndComposition'!M21</f>
        <v>0</v>
      </c>
      <c r="L31" s="104">
        <f>C31*'2.FoodPricesAndComposition'!N21</f>
        <v>0</v>
      </c>
      <c r="M31" s="104">
        <f>C31*'2.FoodPricesAndComposition'!O21</f>
        <v>0</v>
      </c>
      <c r="N31" s="104">
        <f>C31*'2.FoodPricesAndComposition'!P21</f>
        <v>0</v>
      </c>
      <c r="O31" s="104">
        <f>C31*'2.FoodPricesAndComposition'!Q21</f>
        <v>0</v>
      </c>
      <c r="P31" s="104">
        <f>C31*'2.FoodPricesAndComposition'!R21</f>
        <v>0</v>
      </c>
      <c r="Q31" s="104">
        <f>C31*'2.FoodPricesAndComposition'!S21</f>
        <v>0</v>
      </c>
      <c r="R31" s="104">
        <f>C31*'2.FoodPricesAndComposition'!T21</f>
        <v>0</v>
      </c>
      <c r="S31" s="104">
        <f>C31*'2.FoodPricesAndComposition'!U21</f>
        <v>0</v>
      </c>
      <c r="T31" s="104">
        <f>C31*'2.FoodPricesAndComposition'!V21</f>
        <v>0</v>
      </c>
      <c r="U31" s="104">
        <f>C31*'2.FoodPricesAndComposition'!W21</f>
        <v>0</v>
      </c>
      <c r="V31" s="104">
        <f>C31*'2.FoodPricesAndComposition'!X21</f>
        <v>0</v>
      </c>
      <c r="W31" s="104">
        <f>C31*'2.FoodPricesAndComposition'!Y21</f>
        <v>0</v>
      </c>
      <c r="X31" s="104">
        <f>C31*'2.FoodPricesAndComposition'!Z21</f>
        <v>0</v>
      </c>
      <c r="Y31" s="104">
        <f>C31*'2.FoodPricesAndComposition'!AA21</f>
        <v>0</v>
      </c>
      <c r="Z31" s="104">
        <f>C31*'2.FoodPricesAndComposition'!AB21</f>
        <v>0</v>
      </c>
      <c r="AA31" s="104">
        <f>C31*'2.FoodPricesAndComposition'!AC21</f>
        <v>0</v>
      </c>
      <c r="AB31" s="104">
        <f>C31*'2.FoodPricesAndComposition'!AD21</f>
        <v>0</v>
      </c>
      <c r="AC31">
        <v>17</v>
      </c>
    </row>
    <row r="32" spans="1:29" x14ac:dyDescent="0.25">
      <c r="A32" s="111" t="str">
        <f>'2.FoodPricesAndComposition'!A22</f>
        <v>Spinach, cut leaf, frozen, Stop &amp; Shop brand</v>
      </c>
      <c r="B32" s="97">
        <f>C32*'2.FoodPricesAndComposition'!F22</f>
        <v>0</v>
      </c>
      <c r="C32" s="146">
        <v>0</v>
      </c>
      <c r="D32" s="16" t="str">
        <f>'2.FoodPricesAndComposition'!D22</f>
        <v>1 cup</v>
      </c>
      <c r="E32" s="119">
        <f>'2.FoodPricesAndComposition'!F22</f>
        <v>0.4</v>
      </c>
      <c r="F32" s="104">
        <f>C32*'2.FoodPricesAndComposition'!H22</f>
        <v>0</v>
      </c>
      <c r="G32" s="104">
        <f>C32*'2.FoodPricesAndComposition'!I22</f>
        <v>0</v>
      </c>
      <c r="H32" s="104">
        <f>C32*'2.FoodPricesAndComposition'!J22</f>
        <v>0</v>
      </c>
      <c r="I32" s="104">
        <f>C32*'2.FoodPricesAndComposition'!K22</f>
        <v>0</v>
      </c>
      <c r="J32" s="104">
        <f>C32*'2.FoodPricesAndComposition'!L22</f>
        <v>0</v>
      </c>
      <c r="K32" s="104">
        <f>C32*'2.FoodPricesAndComposition'!M22</f>
        <v>0</v>
      </c>
      <c r="L32" s="104">
        <f>C32*'2.FoodPricesAndComposition'!N22</f>
        <v>0</v>
      </c>
      <c r="M32" s="104">
        <f>C32*'2.FoodPricesAndComposition'!O22</f>
        <v>0</v>
      </c>
      <c r="N32" s="104">
        <f>C32*'2.FoodPricesAndComposition'!P22</f>
        <v>0</v>
      </c>
      <c r="O32" s="104">
        <f>C32*'2.FoodPricesAndComposition'!Q22</f>
        <v>0</v>
      </c>
      <c r="P32" s="104">
        <f>C32*'2.FoodPricesAndComposition'!R22</f>
        <v>0</v>
      </c>
      <c r="Q32" s="104">
        <f>C32*'2.FoodPricesAndComposition'!S22</f>
        <v>0</v>
      </c>
      <c r="R32" s="104">
        <f>C32*'2.FoodPricesAndComposition'!T22</f>
        <v>0</v>
      </c>
      <c r="S32" s="104">
        <f>C32*'2.FoodPricesAndComposition'!U22</f>
        <v>0</v>
      </c>
      <c r="T32" s="104">
        <f>C32*'2.FoodPricesAndComposition'!V22</f>
        <v>0</v>
      </c>
      <c r="U32" s="104">
        <f>C32*'2.FoodPricesAndComposition'!W22</f>
        <v>0</v>
      </c>
      <c r="V32" s="104">
        <f>C32*'2.FoodPricesAndComposition'!X22</f>
        <v>0</v>
      </c>
      <c r="W32" s="104">
        <f>C32*'2.FoodPricesAndComposition'!Y22</f>
        <v>0</v>
      </c>
      <c r="X32" s="104">
        <f>C32*'2.FoodPricesAndComposition'!Z22</f>
        <v>0</v>
      </c>
      <c r="Y32" s="104">
        <f>C32*'2.FoodPricesAndComposition'!AA22</f>
        <v>0</v>
      </c>
      <c r="Z32" s="104">
        <f>C32*'2.FoodPricesAndComposition'!AB22</f>
        <v>0</v>
      </c>
      <c r="AA32" s="104">
        <f>C32*'2.FoodPricesAndComposition'!AC22</f>
        <v>0</v>
      </c>
      <c r="AB32" s="104">
        <f>C32*'2.FoodPricesAndComposition'!AD22</f>
        <v>0</v>
      </c>
      <c r="AC32">
        <v>18</v>
      </c>
    </row>
    <row r="33" spans="1:29" x14ac:dyDescent="0.25">
      <c r="A33" s="111" t="str">
        <f>'2.FoodPricesAndComposition'!A23</f>
        <v>Spinach, whole leaf, canned, Stop &amp; Shop brand</v>
      </c>
      <c r="B33" s="97">
        <f>C33*'2.FoodPricesAndComposition'!F23</f>
        <v>0</v>
      </c>
      <c r="C33" s="146">
        <v>0</v>
      </c>
      <c r="D33" s="16" t="str">
        <f>'2.FoodPricesAndComposition'!D23</f>
        <v>0.5 cup</v>
      </c>
      <c r="E33" s="119">
        <f>'2.FoodPricesAndComposition'!F23</f>
        <v>0.43</v>
      </c>
      <c r="F33" s="104">
        <f>C33*'2.FoodPricesAndComposition'!H23</f>
        <v>0</v>
      </c>
      <c r="G33" s="104">
        <f>C33*'2.FoodPricesAndComposition'!I23</f>
        <v>0</v>
      </c>
      <c r="H33" s="104">
        <f>C33*'2.FoodPricesAndComposition'!J23</f>
        <v>0</v>
      </c>
      <c r="I33" s="104">
        <f>C33*'2.FoodPricesAndComposition'!K23</f>
        <v>0</v>
      </c>
      <c r="J33" s="104">
        <f>C33*'2.FoodPricesAndComposition'!L23</f>
        <v>0</v>
      </c>
      <c r="K33" s="104">
        <f>C33*'2.FoodPricesAndComposition'!M23</f>
        <v>0</v>
      </c>
      <c r="L33" s="104">
        <f>C33*'2.FoodPricesAndComposition'!N23</f>
        <v>0</v>
      </c>
      <c r="M33" s="104">
        <f>C33*'2.FoodPricesAndComposition'!O23</f>
        <v>0</v>
      </c>
      <c r="N33" s="104">
        <f>C33*'2.FoodPricesAndComposition'!P23</f>
        <v>0</v>
      </c>
      <c r="O33" s="104">
        <f>C33*'2.FoodPricesAndComposition'!Q23</f>
        <v>0</v>
      </c>
      <c r="P33" s="104">
        <f>C33*'2.FoodPricesAndComposition'!R23</f>
        <v>0</v>
      </c>
      <c r="Q33" s="104">
        <f>C33*'2.FoodPricesAndComposition'!S23</f>
        <v>0</v>
      </c>
      <c r="R33" s="104">
        <f>C33*'2.FoodPricesAndComposition'!T23</f>
        <v>0</v>
      </c>
      <c r="S33" s="104">
        <f>C33*'2.FoodPricesAndComposition'!U23</f>
        <v>0</v>
      </c>
      <c r="T33" s="104">
        <f>C33*'2.FoodPricesAndComposition'!V23</f>
        <v>0</v>
      </c>
      <c r="U33" s="104">
        <f>C33*'2.FoodPricesAndComposition'!W23</f>
        <v>0</v>
      </c>
      <c r="V33" s="104">
        <f>C33*'2.FoodPricesAndComposition'!X23</f>
        <v>0</v>
      </c>
      <c r="W33" s="104">
        <f>C33*'2.FoodPricesAndComposition'!Y23</f>
        <v>0</v>
      </c>
      <c r="X33" s="104">
        <f>C33*'2.FoodPricesAndComposition'!Z23</f>
        <v>0</v>
      </c>
      <c r="Y33" s="104">
        <f>C33*'2.FoodPricesAndComposition'!AA23</f>
        <v>0</v>
      </c>
      <c r="Z33" s="104">
        <f>C33*'2.FoodPricesAndComposition'!AB23</f>
        <v>0</v>
      </c>
      <c r="AA33" s="104">
        <f>C33*'2.FoodPricesAndComposition'!AC23</f>
        <v>0</v>
      </c>
      <c r="AB33" s="104">
        <f>C33*'2.FoodPricesAndComposition'!AD23</f>
        <v>0</v>
      </c>
      <c r="AC33">
        <v>19</v>
      </c>
    </row>
    <row r="34" spans="1:29" x14ac:dyDescent="0.25">
      <c r="A34" s="111" t="str">
        <f>'2.FoodPricesAndComposition'!A24</f>
        <v>Tomato on the vine, fresh</v>
      </c>
      <c r="B34" s="97">
        <f>C34*'2.FoodPricesAndComposition'!F24</f>
        <v>0</v>
      </c>
      <c r="C34" s="146">
        <v>0</v>
      </c>
      <c r="D34" s="16" t="str">
        <f>'2.FoodPricesAndComposition'!D24</f>
        <v>1 tomato</v>
      </c>
      <c r="E34" s="119">
        <f>'2.FoodPricesAndComposition'!F24</f>
        <v>0.6</v>
      </c>
      <c r="F34" s="104">
        <f>C34*'2.FoodPricesAndComposition'!H24</f>
        <v>0</v>
      </c>
      <c r="G34" s="104">
        <f>C34*'2.FoodPricesAndComposition'!I24</f>
        <v>0</v>
      </c>
      <c r="H34" s="104">
        <f>C34*'2.FoodPricesAndComposition'!J24</f>
        <v>0</v>
      </c>
      <c r="I34" s="104">
        <f>C34*'2.FoodPricesAndComposition'!K24</f>
        <v>0</v>
      </c>
      <c r="J34" s="104">
        <f>C34*'2.FoodPricesAndComposition'!L24</f>
        <v>0</v>
      </c>
      <c r="K34" s="104">
        <f>C34*'2.FoodPricesAndComposition'!M24</f>
        <v>0</v>
      </c>
      <c r="L34" s="104">
        <f>C34*'2.FoodPricesAndComposition'!N24</f>
        <v>0</v>
      </c>
      <c r="M34" s="104">
        <f>C34*'2.FoodPricesAndComposition'!O24</f>
        <v>0</v>
      </c>
      <c r="N34" s="104">
        <f>C34*'2.FoodPricesAndComposition'!P24</f>
        <v>0</v>
      </c>
      <c r="O34" s="104">
        <f>C34*'2.FoodPricesAndComposition'!Q24</f>
        <v>0</v>
      </c>
      <c r="P34" s="104">
        <f>C34*'2.FoodPricesAndComposition'!R24</f>
        <v>0</v>
      </c>
      <c r="Q34" s="104">
        <f>C34*'2.FoodPricesAndComposition'!S24</f>
        <v>0</v>
      </c>
      <c r="R34" s="104">
        <f>C34*'2.FoodPricesAndComposition'!T24</f>
        <v>0</v>
      </c>
      <c r="S34" s="104">
        <f>C34*'2.FoodPricesAndComposition'!U24</f>
        <v>0</v>
      </c>
      <c r="T34" s="104">
        <f>C34*'2.FoodPricesAndComposition'!V24</f>
        <v>0</v>
      </c>
      <c r="U34" s="104">
        <f>C34*'2.FoodPricesAndComposition'!W24</f>
        <v>0</v>
      </c>
      <c r="V34" s="104">
        <f>C34*'2.FoodPricesAndComposition'!X24</f>
        <v>0</v>
      </c>
      <c r="W34" s="104">
        <f>C34*'2.FoodPricesAndComposition'!Y24</f>
        <v>0</v>
      </c>
      <c r="X34" s="104">
        <f>C34*'2.FoodPricesAndComposition'!Z24</f>
        <v>0</v>
      </c>
      <c r="Y34" s="104">
        <f>C34*'2.FoodPricesAndComposition'!AA24</f>
        <v>0</v>
      </c>
      <c r="Z34" s="104">
        <f>C34*'2.FoodPricesAndComposition'!AB24</f>
        <v>0</v>
      </c>
      <c r="AA34" s="104">
        <f>C34*'2.FoodPricesAndComposition'!AC24</f>
        <v>0</v>
      </c>
      <c r="AB34" s="104">
        <f>C34*'2.FoodPricesAndComposition'!AD24</f>
        <v>0</v>
      </c>
      <c r="AC34">
        <v>20</v>
      </c>
    </row>
    <row r="35" spans="1:29" x14ac:dyDescent="0.25">
      <c r="A35" s="111" t="str">
        <f>'2.FoodPricesAndComposition'!A25</f>
        <v>Tomato sauce, canned, Stop &amp; Shop brand</v>
      </c>
      <c r="B35" s="97">
        <f>C35*'2.FoodPricesAndComposition'!F25</f>
        <v>0</v>
      </c>
      <c r="C35" s="146">
        <v>0</v>
      </c>
      <c r="D35" s="16" t="str">
        <f>'2.FoodPricesAndComposition'!D25</f>
        <v>0.25 cup</v>
      </c>
      <c r="E35" s="119">
        <f>'2.FoodPricesAndComposition'!F25</f>
        <v>0.17</v>
      </c>
      <c r="F35" s="104">
        <f>C35*'2.FoodPricesAndComposition'!H25</f>
        <v>0</v>
      </c>
      <c r="G35" s="104">
        <f>C35*'2.FoodPricesAndComposition'!I25</f>
        <v>0</v>
      </c>
      <c r="H35" s="104">
        <f>C35*'2.FoodPricesAndComposition'!J25</f>
        <v>0</v>
      </c>
      <c r="I35" s="104">
        <f>C35*'2.FoodPricesAndComposition'!K25</f>
        <v>0</v>
      </c>
      <c r="J35" s="104">
        <f>C35*'2.FoodPricesAndComposition'!L25</f>
        <v>0</v>
      </c>
      <c r="K35" s="104">
        <f>C35*'2.FoodPricesAndComposition'!M25</f>
        <v>0</v>
      </c>
      <c r="L35" s="104">
        <f>C35*'2.FoodPricesAndComposition'!N25</f>
        <v>0</v>
      </c>
      <c r="M35" s="104">
        <f>C35*'2.FoodPricesAndComposition'!O25</f>
        <v>0</v>
      </c>
      <c r="N35" s="104">
        <f>C35*'2.FoodPricesAndComposition'!P25</f>
        <v>0</v>
      </c>
      <c r="O35" s="104">
        <f>C35*'2.FoodPricesAndComposition'!Q25</f>
        <v>0</v>
      </c>
      <c r="P35" s="104">
        <f>C35*'2.FoodPricesAndComposition'!R25</f>
        <v>0</v>
      </c>
      <c r="Q35" s="104">
        <f>C35*'2.FoodPricesAndComposition'!S25</f>
        <v>0</v>
      </c>
      <c r="R35" s="104">
        <f>C35*'2.FoodPricesAndComposition'!T25</f>
        <v>0</v>
      </c>
      <c r="S35" s="104">
        <f>C35*'2.FoodPricesAndComposition'!U25</f>
        <v>0</v>
      </c>
      <c r="T35" s="104">
        <f>C35*'2.FoodPricesAndComposition'!V25</f>
        <v>0</v>
      </c>
      <c r="U35" s="104">
        <f>C35*'2.FoodPricesAndComposition'!W25</f>
        <v>0</v>
      </c>
      <c r="V35" s="104">
        <f>C35*'2.FoodPricesAndComposition'!X25</f>
        <v>0</v>
      </c>
      <c r="W35" s="104">
        <f>C35*'2.FoodPricesAndComposition'!Y25</f>
        <v>0</v>
      </c>
      <c r="X35" s="104">
        <f>C35*'2.FoodPricesAndComposition'!Z25</f>
        <v>0</v>
      </c>
      <c r="Y35" s="104">
        <f>C35*'2.FoodPricesAndComposition'!AA25</f>
        <v>0</v>
      </c>
      <c r="Z35" s="104">
        <f>C35*'2.FoodPricesAndComposition'!AB25</f>
        <v>0</v>
      </c>
      <c r="AA35" s="104">
        <f>C35*'2.FoodPricesAndComposition'!AC25</f>
        <v>0</v>
      </c>
      <c r="AB35" s="104">
        <f>C35*'2.FoodPricesAndComposition'!AD25</f>
        <v>0</v>
      </c>
      <c r="AC35">
        <v>21</v>
      </c>
    </row>
    <row r="36" spans="1:29" x14ac:dyDescent="0.25">
      <c r="A36" s="101" t="str">
        <f>'2.FoodPricesAndComposition'!A26</f>
        <v>Starchy staples</v>
      </c>
      <c r="C36" s="147">
        <v>0</v>
      </c>
      <c r="D36" s="16"/>
      <c r="E36" s="119"/>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v>22</v>
      </c>
    </row>
    <row r="37" spans="1:29" x14ac:dyDescent="0.25">
      <c r="A37" s="111" t="str">
        <f>'2.FoodPricesAndComposition'!A27</f>
        <v>Bread, multigrain premium, Stop &amp; Shop brand</v>
      </c>
      <c r="B37" s="97">
        <f>C37*'2.FoodPricesAndComposition'!F27</f>
        <v>0</v>
      </c>
      <c r="C37" s="146">
        <v>0</v>
      </c>
      <c r="D37" s="16" t="str">
        <f>'2.FoodPricesAndComposition'!D27</f>
        <v>1 slice</v>
      </c>
      <c r="E37" s="119">
        <f>'2.FoodPricesAndComposition'!F27</f>
        <v>0.19</v>
      </c>
      <c r="F37" s="104">
        <f>C37*'2.FoodPricesAndComposition'!H27</f>
        <v>0</v>
      </c>
      <c r="G37" s="104">
        <f>C37*'2.FoodPricesAndComposition'!I27</f>
        <v>0</v>
      </c>
      <c r="H37" s="104">
        <f>C37*'2.FoodPricesAndComposition'!J27</f>
        <v>0</v>
      </c>
      <c r="I37" s="104">
        <f>C37*'2.FoodPricesAndComposition'!K27</f>
        <v>0</v>
      </c>
      <c r="J37" s="104">
        <f>C37*'2.FoodPricesAndComposition'!L27</f>
        <v>0</v>
      </c>
      <c r="K37" s="104">
        <f>C37*'2.FoodPricesAndComposition'!M27</f>
        <v>0</v>
      </c>
      <c r="L37" s="104">
        <f>C37*'2.FoodPricesAndComposition'!N27</f>
        <v>0</v>
      </c>
      <c r="M37" s="104">
        <f>C37*'2.FoodPricesAndComposition'!O27</f>
        <v>0</v>
      </c>
      <c r="N37" s="104">
        <f>C37*'2.FoodPricesAndComposition'!P27</f>
        <v>0</v>
      </c>
      <c r="O37" s="104">
        <f>C37*'2.FoodPricesAndComposition'!Q27</f>
        <v>0</v>
      </c>
      <c r="P37" s="104">
        <f>C37*'2.FoodPricesAndComposition'!R27</f>
        <v>0</v>
      </c>
      <c r="Q37" s="104">
        <f>C37*'2.FoodPricesAndComposition'!S27</f>
        <v>0</v>
      </c>
      <c r="R37" s="104">
        <f>C37*'2.FoodPricesAndComposition'!T27</f>
        <v>0</v>
      </c>
      <c r="S37" s="104">
        <f>C37*'2.FoodPricesAndComposition'!U27</f>
        <v>0</v>
      </c>
      <c r="T37" s="104">
        <f>C37*'2.FoodPricesAndComposition'!V27</f>
        <v>0</v>
      </c>
      <c r="U37" s="104">
        <f>C37*'2.FoodPricesAndComposition'!W27</f>
        <v>0</v>
      </c>
      <c r="V37" s="104">
        <f>C37*'2.FoodPricesAndComposition'!X27</f>
        <v>0</v>
      </c>
      <c r="W37" s="104">
        <f>C37*'2.FoodPricesAndComposition'!Y27</f>
        <v>0</v>
      </c>
      <c r="X37" s="104">
        <f>C37*'2.FoodPricesAndComposition'!Z27</f>
        <v>0</v>
      </c>
      <c r="Y37" s="104">
        <f>C37*'2.FoodPricesAndComposition'!AA27</f>
        <v>0</v>
      </c>
      <c r="Z37" s="104">
        <f>C37*'2.FoodPricesAndComposition'!AB27</f>
        <v>0</v>
      </c>
      <c r="AA37" s="104">
        <f>C37*'2.FoodPricesAndComposition'!AC27</f>
        <v>0</v>
      </c>
      <c r="AB37" s="104">
        <f>C37*'2.FoodPricesAndComposition'!AD27</f>
        <v>0</v>
      </c>
      <c r="AC37">
        <v>23</v>
      </c>
    </row>
    <row r="38" spans="1:29" x14ac:dyDescent="0.25">
      <c r="A38" s="111" t="str">
        <f>'2.FoodPricesAndComposition'!A28</f>
        <v xml:space="preserve">Bread, white round top, Stop &amp; Shop brand </v>
      </c>
      <c r="B38" s="97">
        <f>C38*'2.FoodPricesAndComposition'!F28</f>
        <v>0</v>
      </c>
      <c r="C38" s="146">
        <v>0</v>
      </c>
      <c r="D38" s="16" t="str">
        <f>'2.FoodPricesAndComposition'!D28</f>
        <v>2 slices</v>
      </c>
      <c r="E38" s="119">
        <f>'2.FoodPricesAndComposition'!F28</f>
        <v>0.16500000000000001</v>
      </c>
      <c r="F38" s="104">
        <f>C38*'2.FoodPricesAndComposition'!H28</f>
        <v>0</v>
      </c>
      <c r="G38" s="104">
        <f>C38*'2.FoodPricesAndComposition'!I28</f>
        <v>0</v>
      </c>
      <c r="H38" s="104">
        <f>C38*'2.FoodPricesAndComposition'!J28</f>
        <v>0</v>
      </c>
      <c r="I38" s="104">
        <f>C38*'2.FoodPricesAndComposition'!K28</f>
        <v>0</v>
      </c>
      <c r="J38" s="104">
        <f>C38*'2.FoodPricesAndComposition'!L28</f>
        <v>0</v>
      </c>
      <c r="K38" s="104">
        <f>C38*'2.FoodPricesAndComposition'!M28</f>
        <v>0</v>
      </c>
      <c r="L38" s="104">
        <f>C38*'2.FoodPricesAndComposition'!N28</f>
        <v>0</v>
      </c>
      <c r="M38" s="104">
        <f>C38*'2.FoodPricesAndComposition'!O28</f>
        <v>0</v>
      </c>
      <c r="N38" s="104">
        <f>C38*'2.FoodPricesAndComposition'!P28</f>
        <v>0</v>
      </c>
      <c r="O38" s="104">
        <f>C38*'2.FoodPricesAndComposition'!Q28</f>
        <v>0</v>
      </c>
      <c r="P38" s="104">
        <f>C38*'2.FoodPricesAndComposition'!R28</f>
        <v>0</v>
      </c>
      <c r="Q38" s="104">
        <f>C38*'2.FoodPricesAndComposition'!S28</f>
        <v>0</v>
      </c>
      <c r="R38" s="104">
        <f>C38*'2.FoodPricesAndComposition'!T28</f>
        <v>0</v>
      </c>
      <c r="S38" s="104">
        <f>C38*'2.FoodPricesAndComposition'!U28</f>
        <v>0</v>
      </c>
      <c r="T38" s="104">
        <f>C38*'2.FoodPricesAndComposition'!V28</f>
        <v>0</v>
      </c>
      <c r="U38" s="104">
        <f>C38*'2.FoodPricesAndComposition'!W28</f>
        <v>0</v>
      </c>
      <c r="V38" s="104">
        <f>C38*'2.FoodPricesAndComposition'!X28</f>
        <v>0</v>
      </c>
      <c r="W38" s="104">
        <f>C38*'2.FoodPricesAndComposition'!Y28</f>
        <v>0</v>
      </c>
      <c r="X38" s="104">
        <f>C38*'2.FoodPricesAndComposition'!Z28</f>
        <v>0</v>
      </c>
      <c r="Y38" s="104">
        <f>C38*'2.FoodPricesAndComposition'!AA28</f>
        <v>0</v>
      </c>
      <c r="Z38" s="104">
        <f>C38*'2.FoodPricesAndComposition'!AB28</f>
        <v>0</v>
      </c>
      <c r="AA38" s="104">
        <f>C38*'2.FoodPricesAndComposition'!AC28</f>
        <v>0</v>
      </c>
      <c r="AB38" s="104">
        <f>C38*'2.FoodPricesAndComposition'!AD28</f>
        <v>0</v>
      </c>
      <c r="AC38">
        <v>24</v>
      </c>
    </row>
    <row r="39" spans="1:29" x14ac:dyDescent="0.25">
      <c r="A39" s="111" t="str">
        <f>'2.FoodPricesAndComposition'!A29</f>
        <v>Corn masa flour, Maseca brand</v>
      </c>
      <c r="B39" s="97">
        <f>C39*'2.FoodPricesAndComposition'!F29</f>
        <v>0</v>
      </c>
      <c r="C39" s="146">
        <v>0</v>
      </c>
      <c r="D39" s="16" t="str">
        <f>'2.FoodPricesAndComposition'!D29</f>
        <v>1 cup</v>
      </c>
      <c r="E39" s="119">
        <f>'2.FoodPricesAndComposition'!F29</f>
        <v>0.33</v>
      </c>
      <c r="F39" s="104">
        <f>C39*'2.FoodPricesAndComposition'!H29</f>
        <v>0</v>
      </c>
      <c r="G39" s="104">
        <f>C39*'2.FoodPricesAndComposition'!I29</f>
        <v>0</v>
      </c>
      <c r="H39" s="104">
        <f>C39*'2.FoodPricesAndComposition'!J29</f>
        <v>0</v>
      </c>
      <c r="I39" s="104">
        <f>C39*'2.FoodPricesAndComposition'!K29</f>
        <v>0</v>
      </c>
      <c r="J39" s="104">
        <f>C39*'2.FoodPricesAndComposition'!L29</f>
        <v>0</v>
      </c>
      <c r="K39" s="104">
        <f>C39*'2.FoodPricesAndComposition'!M29</f>
        <v>0</v>
      </c>
      <c r="L39" s="104">
        <f>C39*'2.FoodPricesAndComposition'!N29</f>
        <v>0</v>
      </c>
      <c r="M39" s="104">
        <f>C39*'2.FoodPricesAndComposition'!O29</f>
        <v>0</v>
      </c>
      <c r="N39" s="104">
        <f>C39*'2.FoodPricesAndComposition'!P29</f>
        <v>0</v>
      </c>
      <c r="O39" s="104">
        <f>C39*'2.FoodPricesAndComposition'!Q29</f>
        <v>0</v>
      </c>
      <c r="P39" s="104">
        <f>C39*'2.FoodPricesAndComposition'!R29</f>
        <v>0</v>
      </c>
      <c r="Q39" s="104">
        <f>C39*'2.FoodPricesAndComposition'!S29</f>
        <v>0</v>
      </c>
      <c r="R39" s="104">
        <f>C39*'2.FoodPricesAndComposition'!T29</f>
        <v>0</v>
      </c>
      <c r="S39" s="104">
        <f>C39*'2.FoodPricesAndComposition'!U29</f>
        <v>0</v>
      </c>
      <c r="T39" s="104">
        <f>C39*'2.FoodPricesAndComposition'!V29</f>
        <v>0</v>
      </c>
      <c r="U39" s="104">
        <f>C39*'2.FoodPricesAndComposition'!W29</f>
        <v>0</v>
      </c>
      <c r="V39" s="104">
        <f>C39*'2.FoodPricesAndComposition'!X29</f>
        <v>0</v>
      </c>
      <c r="W39" s="104">
        <f>C39*'2.FoodPricesAndComposition'!Y29</f>
        <v>0</v>
      </c>
      <c r="X39" s="104">
        <f>C39*'2.FoodPricesAndComposition'!Z29</f>
        <v>0</v>
      </c>
      <c r="Y39" s="104">
        <f>C39*'2.FoodPricesAndComposition'!AA29</f>
        <v>0</v>
      </c>
      <c r="Z39" s="104">
        <f>C39*'2.FoodPricesAndComposition'!AB29</f>
        <v>0</v>
      </c>
      <c r="AA39" s="104">
        <f>C39*'2.FoodPricesAndComposition'!AC29</f>
        <v>0</v>
      </c>
      <c r="AB39" s="104">
        <f>C39*'2.FoodPricesAndComposition'!AD29</f>
        <v>0</v>
      </c>
      <c r="AC39">
        <v>25</v>
      </c>
    </row>
    <row r="40" spans="1:29" ht="17.100000000000001" customHeight="1" x14ac:dyDescent="0.25">
      <c r="A40" s="111" t="str">
        <f>'2.FoodPricesAndComposition'!A30</f>
        <v>Corn tortillas, soft, yellow, small, Mission Foods brand</v>
      </c>
      <c r="B40" s="97">
        <f>C40*'2.FoodPricesAndComposition'!F30</f>
        <v>0</v>
      </c>
      <c r="C40" s="146">
        <v>0</v>
      </c>
      <c r="D40" s="16" t="str">
        <f>'2.FoodPricesAndComposition'!D30</f>
        <v>3 tortillas</v>
      </c>
      <c r="E40" s="119">
        <f>'2.FoodPricesAndComposition'!F30</f>
        <v>0.37</v>
      </c>
      <c r="F40" s="104">
        <f>C40*'2.FoodPricesAndComposition'!H30</f>
        <v>0</v>
      </c>
      <c r="G40" s="104">
        <f>C40*'2.FoodPricesAndComposition'!I30</f>
        <v>0</v>
      </c>
      <c r="H40" s="104">
        <f>C40*'2.FoodPricesAndComposition'!J30</f>
        <v>0</v>
      </c>
      <c r="I40" s="104">
        <f>C40*'2.FoodPricesAndComposition'!K30</f>
        <v>0</v>
      </c>
      <c r="J40" s="104">
        <f>C40*'2.FoodPricesAndComposition'!L30</f>
        <v>0</v>
      </c>
      <c r="K40" s="104">
        <f>C40*'2.FoodPricesAndComposition'!M30</f>
        <v>0</v>
      </c>
      <c r="L40" s="104">
        <f>C40*'2.FoodPricesAndComposition'!N30</f>
        <v>0</v>
      </c>
      <c r="M40" s="104">
        <f>C40*'2.FoodPricesAndComposition'!O30</f>
        <v>0</v>
      </c>
      <c r="N40" s="104">
        <f>C40*'2.FoodPricesAndComposition'!P30</f>
        <v>0</v>
      </c>
      <c r="O40" s="104">
        <f>C40*'2.FoodPricesAndComposition'!Q30</f>
        <v>0</v>
      </c>
      <c r="P40" s="104">
        <f>C40*'2.FoodPricesAndComposition'!R30</f>
        <v>0</v>
      </c>
      <c r="Q40" s="104">
        <f>C40*'2.FoodPricesAndComposition'!S30</f>
        <v>0</v>
      </c>
      <c r="R40" s="104">
        <f>C40*'2.FoodPricesAndComposition'!T30</f>
        <v>0</v>
      </c>
      <c r="S40" s="104">
        <f>C40*'2.FoodPricesAndComposition'!U30</f>
        <v>0</v>
      </c>
      <c r="T40" s="104">
        <f>C40*'2.FoodPricesAndComposition'!V30</f>
        <v>0</v>
      </c>
      <c r="U40" s="104">
        <f>C40*'2.FoodPricesAndComposition'!W30</f>
        <v>0</v>
      </c>
      <c r="V40" s="104">
        <f>C40*'2.FoodPricesAndComposition'!X30</f>
        <v>0</v>
      </c>
      <c r="W40" s="104">
        <f>C40*'2.FoodPricesAndComposition'!Y30</f>
        <v>0</v>
      </c>
      <c r="X40" s="104">
        <f>C40*'2.FoodPricesAndComposition'!Z30</f>
        <v>0</v>
      </c>
      <c r="Y40" s="104">
        <f>C40*'2.FoodPricesAndComposition'!AA30</f>
        <v>0</v>
      </c>
      <c r="Z40" s="104">
        <f>C40*'2.FoodPricesAndComposition'!AB30</f>
        <v>0</v>
      </c>
      <c r="AA40" s="104">
        <f>C40*'2.FoodPricesAndComposition'!AC30</f>
        <v>0</v>
      </c>
      <c r="AB40" s="104">
        <f>C40*'2.FoodPricesAndComposition'!AD30</f>
        <v>0</v>
      </c>
      <c r="AC40">
        <v>26</v>
      </c>
    </row>
    <row r="41" spans="1:29" x14ac:dyDescent="0.25">
      <c r="A41" s="111" t="str">
        <f>'2.FoodPricesAndComposition'!A31</f>
        <v>Egg noodles, wide, Stop &amp; Shop brand</v>
      </c>
      <c r="B41" s="97">
        <f>C41*'2.FoodPricesAndComposition'!F31</f>
        <v>0</v>
      </c>
      <c r="C41" s="146">
        <v>0</v>
      </c>
      <c r="D41" s="16" t="str">
        <f>'2.FoodPricesAndComposition'!D31</f>
        <v>1 cup dry</v>
      </c>
      <c r="E41" s="119">
        <f>'2.FoodPricesAndComposition'!F31</f>
        <v>0.42</v>
      </c>
      <c r="F41" s="104">
        <f>C41*'2.FoodPricesAndComposition'!H31</f>
        <v>0</v>
      </c>
      <c r="G41" s="104">
        <f>C41*'2.FoodPricesAndComposition'!I31</f>
        <v>0</v>
      </c>
      <c r="H41" s="104">
        <f>C41*'2.FoodPricesAndComposition'!J31</f>
        <v>0</v>
      </c>
      <c r="I41" s="104">
        <f>C41*'2.FoodPricesAndComposition'!K31</f>
        <v>0</v>
      </c>
      <c r="J41" s="104">
        <f>C41*'2.FoodPricesAndComposition'!L31</f>
        <v>0</v>
      </c>
      <c r="K41" s="104">
        <f>C41*'2.FoodPricesAndComposition'!M31</f>
        <v>0</v>
      </c>
      <c r="L41" s="104">
        <f>C41*'2.FoodPricesAndComposition'!N31</f>
        <v>0</v>
      </c>
      <c r="M41" s="104">
        <f>C41*'2.FoodPricesAndComposition'!O31</f>
        <v>0</v>
      </c>
      <c r="N41" s="104">
        <f>C41*'2.FoodPricesAndComposition'!P31</f>
        <v>0</v>
      </c>
      <c r="O41" s="104">
        <f>C41*'2.FoodPricesAndComposition'!Q31</f>
        <v>0</v>
      </c>
      <c r="P41" s="104">
        <f>C41*'2.FoodPricesAndComposition'!R31</f>
        <v>0</v>
      </c>
      <c r="Q41" s="104">
        <f>C41*'2.FoodPricesAndComposition'!S31</f>
        <v>0</v>
      </c>
      <c r="R41" s="104">
        <f>C41*'2.FoodPricesAndComposition'!T31</f>
        <v>0</v>
      </c>
      <c r="S41" s="104">
        <f>C41*'2.FoodPricesAndComposition'!U31</f>
        <v>0</v>
      </c>
      <c r="T41" s="104">
        <f>C41*'2.FoodPricesAndComposition'!V31</f>
        <v>0</v>
      </c>
      <c r="U41" s="104">
        <f>C41*'2.FoodPricesAndComposition'!W31</f>
        <v>0</v>
      </c>
      <c r="V41" s="104">
        <f>C41*'2.FoodPricesAndComposition'!X31</f>
        <v>0</v>
      </c>
      <c r="W41" s="104">
        <f>C41*'2.FoodPricesAndComposition'!Y31</f>
        <v>0</v>
      </c>
      <c r="X41" s="104">
        <f>C41*'2.FoodPricesAndComposition'!Z31</f>
        <v>0</v>
      </c>
      <c r="Y41" s="104">
        <f>C41*'2.FoodPricesAndComposition'!AA31</f>
        <v>0</v>
      </c>
      <c r="Z41" s="104">
        <f>C41*'2.FoodPricesAndComposition'!AB31</f>
        <v>0</v>
      </c>
      <c r="AA41" s="104">
        <f>C41*'2.FoodPricesAndComposition'!AC31</f>
        <v>0</v>
      </c>
      <c r="AB41" s="104">
        <f>C41*'2.FoodPricesAndComposition'!AD31</f>
        <v>0</v>
      </c>
      <c r="AC41">
        <v>27</v>
      </c>
    </row>
    <row r="42" spans="1:29" x14ac:dyDescent="0.25">
      <c r="A42" s="111" t="str">
        <f>'2.FoodPricesAndComposition'!A32</f>
        <v>Oats, old fashioned, Stop &amp; Shop brand</v>
      </c>
      <c r="B42" s="97">
        <f>C42*'2.FoodPricesAndComposition'!F32</f>
        <v>0</v>
      </c>
      <c r="C42" s="146">
        <v>0</v>
      </c>
      <c r="D42" s="16" t="str">
        <f>'2.FoodPricesAndComposition'!D32</f>
        <v xml:space="preserve">0.5 cup </v>
      </c>
      <c r="E42" s="119">
        <f>'2.FoodPricesAndComposition'!F32</f>
        <v>0.25</v>
      </c>
      <c r="F42" s="104">
        <f>C42*'2.FoodPricesAndComposition'!H32</f>
        <v>0</v>
      </c>
      <c r="G42" s="104">
        <f>C42*'2.FoodPricesAndComposition'!I32</f>
        <v>0</v>
      </c>
      <c r="H42" s="104">
        <f>C42*'2.FoodPricesAndComposition'!J32</f>
        <v>0</v>
      </c>
      <c r="I42" s="104">
        <f>C42*'2.FoodPricesAndComposition'!K32</f>
        <v>0</v>
      </c>
      <c r="J42" s="104">
        <f>C42*'2.FoodPricesAndComposition'!L32</f>
        <v>0</v>
      </c>
      <c r="K42" s="104">
        <f>C42*'2.FoodPricesAndComposition'!M32</f>
        <v>0</v>
      </c>
      <c r="L42" s="104">
        <f>C42*'2.FoodPricesAndComposition'!N32</f>
        <v>0</v>
      </c>
      <c r="M42" s="104">
        <f>C42*'2.FoodPricesAndComposition'!O32</f>
        <v>0</v>
      </c>
      <c r="N42" s="104">
        <f>C42*'2.FoodPricesAndComposition'!P32</f>
        <v>0</v>
      </c>
      <c r="O42" s="104">
        <f>C42*'2.FoodPricesAndComposition'!Q32</f>
        <v>0</v>
      </c>
      <c r="P42" s="104">
        <f>C42*'2.FoodPricesAndComposition'!R32</f>
        <v>0</v>
      </c>
      <c r="Q42" s="104">
        <f>C42*'2.FoodPricesAndComposition'!S32</f>
        <v>0</v>
      </c>
      <c r="R42" s="104">
        <f>C42*'2.FoodPricesAndComposition'!T32</f>
        <v>0</v>
      </c>
      <c r="S42" s="104">
        <f>C42*'2.FoodPricesAndComposition'!U32</f>
        <v>0</v>
      </c>
      <c r="T42" s="104">
        <f>C42*'2.FoodPricesAndComposition'!V32</f>
        <v>0</v>
      </c>
      <c r="U42" s="104">
        <f>C42*'2.FoodPricesAndComposition'!W32</f>
        <v>0</v>
      </c>
      <c r="V42" s="104">
        <f>C42*'2.FoodPricesAndComposition'!X32</f>
        <v>0</v>
      </c>
      <c r="W42" s="104">
        <f>C42*'2.FoodPricesAndComposition'!Y32</f>
        <v>0</v>
      </c>
      <c r="X42" s="104">
        <f>C42*'2.FoodPricesAndComposition'!Z32</f>
        <v>0</v>
      </c>
      <c r="Y42" s="104">
        <f>C42*'2.FoodPricesAndComposition'!AA32</f>
        <v>0</v>
      </c>
      <c r="Z42" s="104">
        <f>C42*'2.FoodPricesAndComposition'!AB32</f>
        <v>0</v>
      </c>
      <c r="AA42" s="104">
        <f>C42*'2.FoodPricesAndComposition'!AC32</f>
        <v>0</v>
      </c>
      <c r="AB42" s="104">
        <f>C42*'2.FoodPricesAndComposition'!AD32</f>
        <v>0</v>
      </c>
      <c r="AC42">
        <v>28</v>
      </c>
    </row>
    <row r="43" spans="1:29" x14ac:dyDescent="0.25">
      <c r="A43" s="111" t="str">
        <f>'2.FoodPricesAndComposition'!A33</f>
        <v>Pasta penne, Stop &amp; Shop brand</v>
      </c>
      <c r="B43" s="97">
        <f>C43*'2.FoodPricesAndComposition'!F33</f>
        <v>0</v>
      </c>
      <c r="C43" s="146">
        <v>0</v>
      </c>
      <c r="D43" s="16" t="str">
        <f>'2.FoodPricesAndComposition'!D33</f>
        <v>0.75 cup dry</v>
      </c>
      <c r="E43" s="119">
        <f>'2.FoodPricesAndComposition'!F33</f>
        <v>0.19</v>
      </c>
      <c r="F43" s="104">
        <f>C43*'2.FoodPricesAndComposition'!H33</f>
        <v>0</v>
      </c>
      <c r="G43" s="104">
        <f>C43*'2.FoodPricesAndComposition'!I33</f>
        <v>0</v>
      </c>
      <c r="H43" s="104">
        <f>C43*'2.FoodPricesAndComposition'!J33</f>
        <v>0</v>
      </c>
      <c r="I43" s="104">
        <f>C43*'2.FoodPricesAndComposition'!K33</f>
        <v>0</v>
      </c>
      <c r="J43" s="104">
        <f>C43*'2.FoodPricesAndComposition'!L33</f>
        <v>0</v>
      </c>
      <c r="K43" s="104">
        <f>C43*'2.FoodPricesAndComposition'!M33</f>
        <v>0</v>
      </c>
      <c r="L43" s="104">
        <f>C43*'2.FoodPricesAndComposition'!N33</f>
        <v>0</v>
      </c>
      <c r="M43" s="104">
        <f>C43*'2.FoodPricesAndComposition'!O33</f>
        <v>0</v>
      </c>
      <c r="N43" s="104">
        <f>C43*'2.FoodPricesAndComposition'!P33</f>
        <v>0</v>
      </c>
      <c r="O43" s="104">
        <f>C43*'2.FoodPricesAndComposition'!Q33</f>
        <v>0</v>
      </c>
      <c r="P43" s="104">
        <f>C43*'2.FoodPricesAndComposition'!R33</f>
        <v>0</v>
      </c>
      <c r="Q43" s="104">
        <f>C43*'2.FoodPricesAndComposition'!S33</f>
        <v>0</v>
      </c>
      <c r="R43" s="104">
        <f>C43*'2.FoodPricesAndComposition'!T33</f>
        <v>0</v>
      </c>
      <c r="S43" s="104">
        <f>C43*'2.FoodPricesAndComposition'!U33</f>
        <v>0</v>
      </c>
      <c r="T43" s="104">
        <f>C43*'2.FoodPricesAndComposition'!V33</f>
        <v>0</v>
      </c>
      <c r="U43" s="104">
        <f>C43*'2.FoodPricesAndComposition'!W33</f>
        <v>0</v>
      </c>
      <c r="V43" s="104">
        <f>C43*'2.FoodPricesAndComposition'!X33</f>
        <v>0</v>
      </c>
      <c r="W43" s="104">
        <f>C43*'2.FoodPricesAndComposition'!Y33</f>
        <v>0</v>
      </c>
      <c r="X43" s="104">
        <f>C43*'2.FoodPricesAndComposition'!Z33</f>
        <v>0</v>
      </c>
      <c r="Y43" s="104">
        <f>C43*'2.FoodPricesAndComposition'!AA33</f>
        <v>0</v>
      </c>
      <c r="Z43" s="104">
        <f>C43*'2.FoodPricesAndComposition'!AB33</f>
        <v>0</v>
      </c>
      <c r="AA43" s="104">
        <f>C43*'2.FoodPricesAndComposition'!AC33</f>
        <v>0</v>
      </c>
      <c r="AB43" s="104">
        <f>C43*'2.FoodPricesAndComposition'!AD33</f>
        <v>0</v>
      </c>
      <c r="AC43">
        <v>29</v>
      </c>
    </row>
    <row r="44" spans="1:29" x14ac:dyDescent="0.25">
      <c r="A44" s="111" t="str">
        <f>'2.FoodPricesAndComposition'!A34</f>
        <v>Pasta rotini, whole grain, Barilla brand</v>
      </c>
      <c r="B44" s="97">
        <f>C44*'2.FoodPricesAndComposition'!F34</f>
        <v>0</v>
      </c>
      <c r="C44" s="146">
        <v>0</v>
      </c>
      <c r="D44" s="16" t="str">
        <f>'2.FoodPricesAndComposition'!D34</f>
        <v>2 oz</v>
      </c>
      <c r="E44" s="119">
        <f>'2.FoodPricesAndComposition'!F34</f>
        <v>0.27</v>
      </c>
      <c r="F44" s="104">
        <f>C44*'2.FoodPricesAndComposition'!H34</f>
        <v>0</v>
      </c>
      <c r="G44" s="104">
        <f>C44*'2.FoodPricesAndComposition'!I34</f>
        <v>0</v>
      </c>
      <c r="H44" s="104">
        <f>C44*'2.FoodPricesAndComposition'!J34</f>
        <v>0</v>
      </c>
      <c r="I44" s="104">
        <f>C44*'2.FoodPricesAndComposition'!K34</f>
        <v>0</v>
      </c>
      <c r="J44" s="104">
        <f>C44*'2.FoodPricesAndComposition'!L34</f>
        <v>0</v>
      </c>
      <c r="K44" s="104">
        <f>C44*'2.FoodPricesAndComposition'!M34</f>
        <v>0</v>
      </c>
      <c r="L44" s="104">
        <f>C44*'2.FoodPricesAndComposition'!N34</f>
        <v>0</v>
      </c>
      <c r="M44" s="104">
        <f>C44*'2.FoodPricesAndComposition'!O34</f>
        <v>0</v>
      </c>
      <c r="N44" s="104">
        <f>C44*'2.FoodPricesAndComposition'!P34</f>
        <v>0</v>
      </c>
      <c r="O44" s="104">
        <f>C44*'2.FoodPricesAndComposition'!Q34</f>
        <v>0</v>
      </c>
      <c r="P44" s="104">
        <f>C44*'2.FoodPricesAndComposition'!R34</f>
        <v>0</v>
      </c>
      <c r="Q44" s="104">
        <f>C44*'2.FoodPricesAndComposition'!S34</f>
        <v>0</v>
      </c>
      <c r="R44" s="104">
        <f>C44*'2.FoodPricesAndComposition'!T34</f>
        <v>0</v>
      </c>
      <c r="S44" s="104">
        <f>C44*'2.FoodPricesAndComposition'!U34</f>
        <v>0</v>
      </c>
      <c r="T44" s="104">
        <f>C44*'2.FoodPricesAndComposition'!V34</f>
        <v>0</v>
      </c>
      <c r="U44" s="104">
        <f>C44*'2.FoodPricesAndComposition'!W34</f>
        <v>0</v>
      </c>
      <c r="V44" s="104">
        <f>C44*'2.FoodPricesAndComposition'!X34</f>
        <v>0</v>
      </c>
      <c r="W44" s="104">
        <f>C44*'2.FoodPricesAndComposition'!Y34</f>
        <v>0</v>
      </c>
      <c r="X44" s="104">
        <f>C44*'2.FoodPricesAndComposition'!Z34</f>
        <v>0</v>
      </c>
      <c r="Y44" s="104">
        <f>C44*'2.FoodPricesAndComposition'!AA34</f>
        <v>0</v>
      </c>
      <c r="Z44" s="104">
        <f>C44*'2.FoodPricesAndComposition'!AB34</f>
        <v>0</v>
      </c>
      <c r="AA44" s="104">
        <f>C44*'2.FoodPricesAndComposition'!AC34</f>
        <v>0</v>
      </c>
      <c r="AB44" s="104">
        <f>C44*'2.FoodPricesAndComposition'!AD34</f>
        <v>0</v>
      </c>
      <c r="AC44">
        <v>30</v>
      </c>
    </row>
    <row r="45" spans="1:29" x14ac:dyDescent="0.25">
      <c r="A45" s="111" t="str">
        <f>'2.FoodPricesAndComposition'!A35</f>
        <v>Potatoes, russet</v>
      </c>
      <c r="B45" s="97">
        <f>C45*'2.FoodPricesAndComposition'!F35</f>
        <v>0</v>
      </c>
      <c r="C45" s="146">
        <v>0</v>
      </c>
      <c r="D45" s="16" t="str">
        <f>'2.FoodPricesAndComposition'!D35</f>
        <v xml:space="preserve">1 med </v>
      </c>
      <c r="E45" s="119">
        <f>'2.FoodPricesAndComposition'!F35</f>
        <v>0.23</v>
      </c>
      <c r="F45" s="104">
        <f>C45*'2.FoodPricesAndComposition'!H35</f>
        <v>0</v>
      </c>
      <c r="G45" s="104">
        <f>C45*'2.FoodPricesAndComposition'!I35</f>
        <v>0</v>
      </c>
      <c r="H45" s="104">
        <f>C45*'2.FoodPricesAndComposition'!J35</f>
        <v>0</v>
      </c>
      <c r="I45" s="104">
        <f>C45*'2.FoodPricesAndComposition'!K35</f>
        <v>0</v>
      </c>
      <c r="J45" s="104">
        <f>C45*'2.FoodPricesAndComposition'!L35</f>
        <v>0</v>
      </c>
      <c r="K45" s="104">
        <f>C45*'2.FoodPricesAndComposition'!M35</f>
        <v>0</v>
      </c>
      <c r="L45" s="104">
        <f>C45*'2.FoodPricesAndComposition'!N35</f>
        <v>0</v>
      </c>
      <c r="M45" s="104">
        <f>C45*'2.FoodPricesAndComposition'!O35</f>
        <v>0</v>
      </c>
      <c r="N45" s="104">
        <f>C45*'2.FoodPricesAndComposition'!P35</f>
        <v>0</v>
      </c>
      <c r="O45" s="104">
        <f>C45*'2.FoodPricesAndComposition'!Q35</f>
        <v>0</v>
      </c>
      <c r="P45" s="104">
        <f>C45*'2.FoodPricesAndComposition'!R35</f>
        <v>0</v>
      </c>
      <c r="Q45" s="104">
        <f>C45*'2.FoodPricesAndComposition'!S35</f>
        <v>0</v>
      </c>
      <c r="R45" s="104">
        <f>C45*'2.FoodPricesAndComposition'!T35</f>
        <v>0</v>
      </c>
      <c r="S45" s="104">
        <f>C45*'2.FoodPricesAndComposition'!U35</f>
        <v>0</v>
      </c>
      <c r="T45" s="104">
        <f>C45*'2.FoodPricesAndComposition'!V35</f>
        <v>0</v>
      </c>
      <c r="U45" s="104">
        <f>C45*'2.FoodPricesAndComposition'!W35</f>
        <v>0</v>
      </c>
      <c r="V45" s="104">
        <f>C45*'2.FoodPricesAndComposition'!X35</f>
        <v>0</v>
      </c>
      <c r="W45" s="104">
        <f>C45*'2.FoodPricesAndComposition'!Y35</f>
        <v>0</v>
      </c>
      <c r="X45" s="104">
        <f>C45*'2.FoodPricesAndComposition'!Z35</f>
        <v>0</v>
      </c>
      <c r="Y45" s="104">
        <f>C45*'2.FoodPricesAndComposition'!AA35</f>
        <v>0</v>
      </c>
      <c r="Z45" s="104">
        <f>C45*'2.FoodPricesAndComposition'!AB35</f>
        <v>0</v>
      </c>
      <c r="AA45" s="104">
        <f>C45*'2.FoodPricesAndComposition'!AC35</f>
        <v>0</v>
      </c>
      <c r="AB45" s="104">
        <f>C45*'2.FoodPricesAndComposition'!AD35</f>
        <v>0</v>
      </c>
      <c r="AC45">
        <v>31</v>
      </c>
    </row>
    <row r="46" spans="1:29" x14ac:dyDescent="0.25">
      <c r="A46" s="111" t="str">
        <f>'2.FoodPricesAndComposition'!A36</f>
        <v>Potatoes, sweet</v>
      </c>
      <c r="B46" s="97">
        <f>C46*'2.FoodPricesAndComposition'!F36</f>
        <v>0</v>
      </c>
      <c r="C46" s="146">
        <v>0</v>
      </c>
      <c r="D46" s="16" t="str">
        <f>'2.FoodPricesAndComposition'!D36</f>
        <v>1 potato</v>
      </c>
      <c r="E46" s="119">
        <f>'2.FoodPricesAndComposition'!F36</f>
        <v>0.18</v>
      </c>
      <c r="F46" s="104">
        <f>C46*'2.FoodPricesAndComposition'!H36</f>
        <v>0</v>
      </c>
      <c r="G46" s="104">
        <f>C46*'2.FoodPricesAndComposition'!I36</f>
        <v>0</v>
      </c>
      <c r="H46" s="104">
        <f>C46*'2.FoodPricesAndComposition'!J36</f>
        <v>0</v>
      </c>
      <c r="I46" s="104">
        <f>C46*'2.FoodPricesAndComposition'!K36</f>
        <v>0</v>
      </c>
      <c r="J46" s="104">
        <f>C46*'2.FoodPricesAndComposition'!L36</f>
        <v>0</v>
      </c>
      <c r="K46" s="104">
        <f>C46*'2.FoodPricesAndComposition'!M36</f>
        <v>0</v>
      </c>
      <c r="L46" s="104">
        <f>C46*'2.FoodPricesAndComposition'!N36</f>
        <v>0</v>
      </c>
      <c r="M46" s="104">
        <f>C46*'2.FoodPricesAndComposition'!O36</f>
        <v>0</v>
      </c>
      <c r="N46" s="104">
        <f>C46*'2.FoodPricesAndComposition'!P36</f>
        <v>0</v>
      </c>
      <c r="O46" s="104">
        <f>C46*'2.FoodPricesAndComposition'!Q36</f>
        <v>0</v>
      </c>
      <c r="P46" s="104">
        <f>C46*'2.FoodPricesAndComposition'!R36</f>
        <v>0</v>
      </c>
      <c r="Q46" s="104">
        <f>C46*'2.FoodPricesAndComposition'!S36</f>
        <v>0</v>
      </c>
      <c r="R46" s="104">
        <f>C46*'2.FoodPricesAndComposition'!T36</f>
        <v>0</v>
      </c>
      <c r="S46" s="104">
        <f>C46*'2.FoodPricesAndComposition'!U36</f>
        <v>0</v>
      </c>
      <c r="T46" s="104">
        <f>C46*'2.FoodPricesAndComposition'!V36</f>
        <v>0</v>
      </c>
      <c r="U46" s="104">
        <f>C46*'2.FoodPricesAndComposition'!W36</f>
        <v>0</v>
      </c>
      <c r="V46" s="104">
        <f>C46*'2.FoodPricesAndComposition'!X36</f>
        <v>0</v>
      </c>
      <c r="W46" s="104">
        <f>C46*'2.FoodPricesAndComposition'!Y36</f>
        <v>0</v>
      </c>
      <c r="X46" s="104">
        <f>C46*'2.FoodPricesAndComposition'!Z36</f>
        <v>0</v>
      </c>
      <c r="Y46" s="104">
        <f>C46*'2.FoodPricesAndComposition'!AA36</f>
        <v>0</v>
      </c>
      <c r="Z46" s="104">
        <f>C46*'2.FoodPricesAndComposition'!AB36</f>
        <v>0</v>
      </c>
      <c r="AA46" s="104">
        <f>C46*'2.FoodPricesAndComposition'!AC36</f>
        <v>0</v>
      </c>
      <c r="AB46" s="104">
        <f>C46*'2.FoodPricesAndComposition'!AD36</f>
        <v>0</v>
      </c>
      <c r="AC46">
        <v>32</v>
      </c>
    </row>
    <row r="47" spans="1:29" x14ac:dyDescent="0.25">
      <c r="A47" s="111" t="str">
        <f>'2.FoodPricesAndComposition'!A37</f>
        <v>Rice, brown, Stop &amp; Shop brand</v>
      </c>
      <c r="B47" s="97">
        <f>C47*'2.FoodPricesAndComposition'!F37</f>
        <v>0</v>
      </c>
      <c r="C47" s="146">
        <v>0</v>
      </c>
      <c r="D47" s="16" t="str">
        <f>'2.FoodPricesAndComposition'!D37</f>
        <v>0.25 cup</v>
      </c>
      <c r="E47" s="119">
        <f>'2.FoodPricesAndComposition'!F37</f>
        <v>0.19</v>
      </c>
      <c r="F47" s="104">
        <f>C47*'2.FoodPricesAndComposition'!H37</f>
        <v>0</v>
      </c>
      <c r="G47" s="104">
        <f>C47*'2.FoodPricesAndComposition'!I37</f>
        <v>0</v>
      </c>
      <c r="H47" s="104">
        <f>C47*'2.FoodPricesAndComposition'!J37</f>
        <v>0</v>
      </c>
      <c r="I47" s="104">
        <f>C47*'2.FoodPricesAndComposition'!K37</f>
        <v>0</v>
      </c>
      <c r="J47" s="104">
        <f>C47*'2.FoodPricesAndComposition'!L37</f>
        <v>0</v>
      </c>
      <c r="K47" s="104">
        <f>C47*'2.FoodPricesAndComposition'!M37</f>
        <v>0</v>
      </c>
      <c r="L47" s="104">
        <f>C47*'2.FoodPricesAndComposition'!N37</f>
        <v>0</v>
      </c>
      <c r="M47" s="104">
        <f>C47*'2.FoodPricesAndComposition'!O37</f>
        <v>0</v>
      </c>
      <c r="N47" s="104">
        <f>C47*'2.FoodPricesAndComposition'!P37</f>
        <v>0</v>
      </c>
      <c r="O47" s="104">
        <f>C47*'2.FoodPricesAndComposition'!Q37</f>
        <v>0</v>
      </c>
      <c r="P47" s="104">
        <f>C47*'2.FoodPricesAndComposition'!R37</f>
        <v>0</v>
      </c>
      <c r="Q47" s="104">
        <f>C47*'2.FoodPricesAndComposition'!S37</f>
        <v>0</v>
      </c>
      <c r="R47" s="104">
        <f>C47*'2.FoodPricesAndComposition'!T37</f>
        <v>0</v>
      </c>
      <c r="S47" s="104">
        <f>C47*'2.FoodPricesAndComposition'!U37</f>
        <v>0</v>
      </c>
      <c r="T47" s="104">
        <f>C47*'2.FoodPricesAndComposition'!V37</f>
        <v>0</v>
      </c>
      <c r="U47" s="104">
        <f>C47*'2.FoodPricesAndComposition'!W37</f>
        <v>0</v>
      </c>
      <c r="V47" s="104">
        <f>C47*'2.FoodPricesAndComposition'!X37</f>
        <v>0</v>
      </c>
      <c r="W47" s="104">
        <f>C47*'2.FoodPricesAndComposition'!Y37</f>
        <v>0</v>
      </c>
      <c r="X47" s="104">
        <f>C47*'2.FoodPricesAndComposition'!Z37</f>
        <v>0</v>
      </c>
      <c r="Y47" s="104">
        <f>C47*'2.FoodPricesAndComposition'!AA37</f>
        <v>0</v>
      </c>
      <c r="Z47" s="104">
        <f>C47*'2.FoodPricesAndComposition'!AB37</f>
        <v>0</v>
      </c>
      <c r="AA47" s="104">
        <f>C47*'2.FoodPricesAndComposition'!AC37</f>
        <v>0</v>
      </c>
      <c r="AB47" s="104">
        <f>C47*'2.FoodPricesAndComposition'!AD37</f>
        <v>0</v>
      </c>
      <c r="AC47">
        <v>33</v>
      </c>
    </row>
    <row r="48" spans="1:29" x14ac:dyDescent="0.25">
      <c r="A48" s="111" t="str">
        <f>'2.FoodPricesAndComposition'!A38</f>
        <v>Rice, white, long grain, enriched, Stop &amp; Shop brand</v>
      </c>
      <c r="B48" s="97">
        <f>C48*'2.FoodPricesAndComposition'!F38</f>
        <v>0</v>
      </c>
      <c r="C48" s="146">
        <v>0</v>
      </c>
      <c r="D48" s="16" t="str">
        <f>'2.FoodPricesAndComposition'!D38</f>
        <v>0.25 cup</v>
      </c>
      <c r="E48" s="119">
        <f>'2.FoodPricesAndComposition'!F38</f>
        <v>0.15</v>
      </c>
      <c r="F48" s="104">
        <f>C48*'2.FoodPricesAndComposition'!H38</f>
        <v>0</v>
      </c>
      <c r="G48" s="104">
        <f>C48*'2.FoodPricesAndComposition'!I38</f>
        <v>0</v>
      </c>
      <c r="H48" s="104">
        <f>C48*'2.FoodPricesAndComposition'!J38</f>
        <v>0</v>
      </c>
      <c r="I48" s="104">
        <f>C48*'2.FoodPricesAndComposition'!K38</f>
        <v>0</v>
      </c>
      <c r="J48" s="104">
        <f>C48*'2.FoodPricesAndComposition'!L38</f>
        <v>0</v>
      </c>
      <c r="K48" s="104">
        <f>C48*'2.FoodPricesAndComposition'!M38</f>
        <v>0</v>
      </c>
      <c r="L48" s="104">
        <f>C48*'2.FoodPricesAndComposition'!N38</f>
        <v>0</v>
      </c>
      <c r="M48" s="104">
        <f>C48*'2.FoodPricesAndComposition'!O38</f>
        <v>0</v>
      </c>
      <c r="N48" s="104">
        <f>C48*'2.FoodPricesAndComposition'!P38</f>
        <v>0</v>
      </c>
      <c r="O48" s="104">
        <f>C48*'2.FoodPricesAndComposition'!Q38</f>
        <v>0</v>
      </c>
      <c r="P48" s="104">
        <f>C48*'2.FoodPricesAndComposition'!R38</f>
        <v>0</v>
      </c>
      <c r="Q48" s="104">
        <f>C48*'2.FoodPricesAndComposition'!S38</f>
        <v>0</v>
      </c>
      <c r="R48" s="104">
        <f>C48*'2.FoodPricesAndComposition'!T38</f>
        <v>0</v>
      </c>
      <c r="S48" s="104">
        <f>C48*'2.FoodPricesAndComposition'!U38</f>
        <v>0</v>
      </c>
      <c r="T48" s="104">
        <f>C48*'2.FoodPricesAndComposition'!V38</f>
        <v>0</v>
      </c>
      <c r="U48" s="104">
        <f>C48*'2.FoodPricesAndComposition'!W38</f>
        <v>0</v>
      </c>
      <c r="V48" s="104">
        <f>C48*'2.FoodPricesAndComposition'!X38</f>
        <v>0</v>
      </c>
      <c r="W48" s="104">
        <f>C48*'2.FoodPricesAndComposition'!Y38</f>
        <v>0</v>
      </c>
      <c r="X48" s="104">
        <f>C48*'2.FoodPricesAndComposition'!Z38</f>
        <v>0</v>
      </c>
      <c r="Y48" s="104">
        <f>C48*'2.FoodPricesAndComposition'!AA38</f>
        <v>0</v>
      </c>
      <c r="Z48" s="104">
        <f>C48*'2.FoodPricesAndComposition'!AB38</f>
        <v>0</v>
      </c>
      <c r="AA48" s="104">
        <f>C48*'2.FoodPricesAndComposition'!AC38</f>
        <v>0</v>
      </c>
      <c r="AB48" s="104">
        <f>C48*'2.FoodPricesAndComposition'!AD38</f>
        <v>0</v>
      </c>
      <c r="AC48">
        <v>34</v>
      </c>
    </row>
    <row r="49" spans="1:29" x14ac:dyDescent="0.25">
      <c r="A49" s="101" t="str">
        <f>'2.FoodPricesAndComposition'!A39</f>
        <v>Nuts, beans, seeds and oils</v>
      </c>
      <c r="C49" s="147">
        <v>0</v>
      </c>
      <c r="D49" s="16"/>
      <c r="E49" s="119"/>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v>35</v>
      </c>
    </row>
    <row r="50" spans="1:29" x14ac:dyDescent="0.25">
      <c r="A50" s="111" t="str">
        <f>'2.FoodPricesAndComposition'!A40</f>
        <v>Almonds, whole, Stop &amp; Shop brand</v>
      </c>
      <c r="B50" s="97">
        <f>C50*'2.FoodPricesAndComposition'!F40</f>
        <v>0</v>
      </c>
      <c r="C50" s="146">
        <v>0</v>
      </c>
      <c r="D50" s="16" t="str">
        <f>'2.FoodPricesAndComposition'!D40</f>
        <v>25 pieces</v>
      </c>
      <c r="E50" s="119">
        <f>'2.FoodPricesAndComposition'!F40</f>
        <v>0.66</v>
      </c>
      <c r="F50" s="104">
        <f>C50*'2.FoodPricesAndComposition'!H40</f>
        <v>0</v>
      </c>
      <c r="G50" s="104">
        <f>C50*'2.FoodPricesAndComposition'!I40</f>
        <v>0</v>
      </c>
      <c r="H50" s="104">
        <f>C50*'2.FoodPricesAndComposition'!J40</f>
        <v>0</v>
      </c>
      <c r="I50" s="104">
        <f>C50*'2.FoodPricesAndComposition'!K40</f>
        <v>0</v>
      </c>
      <c r="J50" s="104">
        <f>C50*'2.FoodPricesAndComposition'!L40</f>
        <v>0</v>
      </c>
      <c r="K50" s="104">
        <f>C50*'2.FoodPricesAndComposition'!M40</f>
        <v>0</v>
      </c>
      <c r="L50" s="104">
        <f>C50*'2.FoodPricesAndComposition'!N40</f>
        <v>0</v>
      </c>
      <c r="M50" s="104">
        <f>C50*'2.FoodPricesAndComposition'!O40</f>
        <v>0</v>
      </c>
      <c r="N50" s="104">
        <f>C50*'2.FoodPricesAndComposition'!P40</f>
        <v>0</v>
      </c>
      <c r="O50" s="104">
        <f>C50*'2.FoodPricesAndComposition'!Q40</f>
        <v>0</v>
      </c>
      <c r="P50" s="104">
        <f>C50*'2.FoodPricesAndComposition'!R40</f>
        <v>0</v>
      </c>
      <c r="Q50" s="104">
        <f>C50*'2.FoodPricesAndComposition'!S40</f>
        <v>0</v>
      </c>
      <c r="R50" s="104">
        <f>C50*'2.FoodPricesAndComposition'!T40</f>
        <v>0</v>
      </c>
      <c r="S50" s="104">
        <f>C50*'2.FoodPricesAndComposition'!U40</f>
        <v>0</v>
      </c>
      <c r="T50" s="104">
        <f>C50*'2.FoodPricesAndComposition'!V40</f>
        <v>0</v>
      </c>
      <c r="U50" s="104">
        <f>C50*'2.FoodPricesAndComposition'!W40</f>
        <v>0</v>
      </c>
      <c r="V50" s="104">
        <f>C50*'2.FoodPricesAndComposition'!X40</f>
        <v>0</v>
      </c>
      <c r="W50" s="104">
        <f>C50*'2.FoodPricesAndComposition'!Y40</f>
        <v>0</v>
      </c>
      <c r="X50" s="104">
        <f>C50*'2.FoodPricesAndComposition'!Z40</f>
        <v>0</v>
      </c>
      <c r="Y50" s="104">
        <f>C50*'2.FoodPricesAndComposition'!AA40</f>
        <v>0</v>
      </c>
      <c r="Z50" s="104">
        <f>C50*'2.FoodPricesAndComposition'!AB40</f>
        <v>0</v>
      </c>
      <c r="AA50" s="104">
        <f>C50*'2.FoodPricesAndComposition'!AC40</f>
        <v>0</v>
      </c>
      <c r="AB50" s="104">
        <f>C50*'2.FoodPricesAndComposition'!AD40</f>
        <v>0</v>
      </c>
      <c r="AC50">
        <v>36</v>
      </c>
    </row>
    <row r="51" spans="1:29" ht="17.100000000000001" customHeight="1" x14ac:dyDescent="0.25">
      <c r="A51" s="111" t="str">
        <f>'2.FoodPricesAndComposition'!A41</f>
        <v>Cashews, whole, Stop &amp; Shop brand</v>
      </c>
      <c r="B51" s="97">
        <f>C51*'2.FoodPricesAndComposition'!F41</f>
        <v>0</v>
      </c>
      <c r="C51" s="146">
        <v>0</v>
      </c>
      <c r="D51" s="16" t="str">
        <f>'2.FoodPricesAndComposition'!D41</f>
        <v>3 tbsp</v>
      </c>
      <c r="E51" s="119">
        <f>'2.FoodPricesAndComposition'!F41</f>
        <v>0.69</v>
      </c>
      <c r="F51" s="104">
        <f>C51*'2.FoodPricesAndComposition'!H41</f>
        <v>0</v>
      </c>
      <c r="G51" s="104">
        <f>C51*'2.FoodPricesAndComposition'!I41</f>
        <v>0</v>
      </c>
      <c r="H51" s="104">
        <f>C51*'2.FoodPricesAndComposition'!J41</f>
        <v>0</v>
      </c>
      <c r="I51" s="104">
        <f>C51*'2.FoodPricesAndComposition'!K41</f>
        <v>0</v>
      </c>
      <c r="J51" s="104">
        <f>C51*'2.FoodPricesAndComposition'!L41</f>
        <v>0</v>
      </c>
      <c r="K51" s="104">
        <f>C51*'2.FoodPricesAndComposition'!M41</f>
        <v>0</v>
      </c>
      <c r="L51" s="104">
        <f>C51*'2.FoodPricesAndComposition'!N41</f>
        <v>0</v>
      </c>
      <c r="M51" s="104">
        <f>C51*'2.FoodPricesAndComposition'!O41</f>
        <v>0</v>
      </c>
      <c r="N51" s="104">
        <f>C51*'2.FoodPricesAndComposition'!P41</f>
        <v>0</v>
      </c>
      <c r="O51" s="104">
        <f>C51*'2.FoodPricesAndComposition'!Q41</f>
        <v>0</v>
      </c>
      <c r="P51" s="104">
        <f>C51*'2.FoodPricesAndComposition'!R41</f>
        <v>0</v>
      </c>
      <c r="Q51" s="104">
        <f>C51*'2.FoodPricesAndComposition'!S41</f>
        <v>0</v>
      </c>
      <c r="R51" s="104">
        <f>C51*'2.FoodPricesAndComposition'!T41</f>
        <v>0</v>
      </c>
      <c r="S51" s="104">
        <f>C51*'2.FoodPricesAndComposition'!U41</f>
        <v>0</v>
      </c>
      <c r="T51" s="104">
        <f>C51*'2.FoodPricesAndComposition'!V41</f>
        <v>0</v>
      </c>
      <c r="U51" s="104">
        <f>C51*'2.FoodPricesAndComposition'!W41</f>
        <v>0</v>
      </c>
      <c r="V51" s="104">
        <f>C51*'2.FoodPricesAndComposition'!X41</f>
        <v>0</v>
      </c>
      <c r="W51" s="104">
        <f>C51*'2.FoodPricesAndComposition'!Y41</f>
        <v>0</v>
      </c>
      <c r="X51" s="104">
        <f>C51*'2.FoodPricesAndComposition'!Z41</f>
        <v>0</v>
      </c>
      <c r="Y51" s="104">
        <f>C51*'2.FoodPricesAndComposition'!AA41</f>
        <v>0</v>
      </c>
      <c r="Z51" s="104">
        <f>C51*'2.FoodPricesAndComposition'!AB41</f>
        <v>0</v>
      </c>
      <c r="AA51" s="104">
        <f>C51*'2.FoodPricesAndComposition'!AC41</f>
        <v>0</v>
      </c>
      <c r="AB51" s="104">
        <f>C51*'2.FoodPricesAndComposition'!AD41</f>
        <v>0</v>
      </c>
      <c r="AC51">
        <v>37</v>
      </c>
    </row>
    <row r="52" spans="1:29" x14ac:dyDescent="0.25">
      <c r="A52" s="111" t="str">
        <f>'2.FoodPricesAndComposition'!A42</f>
        <v xml:space="preserve">Walnuts, diced, Diamonds of California brand </v>
      </c>
      <c r="B52" s="97">
        <f>C52*'2.FoodPricesAndComposition'!F42</f>
        <v>0</v>
      </c>
      <c r="C52" s="146">
        <v>0</v>
      </c>
      <c r="D52" s="16" t="str">
        <f>'2.FoodPricesAndComposition'!D42</f>
        <v>0.25 cup</v>
      </c>
      <c r="E52" s="119">
        <f>'2.FoodPricesAndComposition'!F42</f>
        <v>0.67</v>
      </c>
      <c r="F52" s="104">
        <f>C52*'2.FoodPricesAndComposition'!H42</f>
        <v>0</v>
      </c>
      <c r="G52" s="104">
        <f>C52*'2.FoodPricesAndComposition'!I42</f>
        <v>0</v>
      </c>
      <c r="H52" s="104">
        <f>C52*'2.FoodPricesAndComposition'!J42</f>
        <v>0</v>
      </c>
      <c r="I52" s="104">
        <f>C52*'2.FoodPricesAndComposition'!K42</f>
        <v>0</v>
      </c>
      <c r="J52" s="104">
        <f>C52*'2.FoodPricesAndComposition'!L42</f>
        <v>0</v>
      </c>
      <c r="K52" s="104">
        <f>C52*'2.FoodPricesAndComposition'!M42</f>
        <v>0</v>
      </c>
      <c r="L52" s="104">
        <f>C52*'2.FoodPricesAndComposition'!N42</f>
        <v>0</v>
      </c>
      <c r="M52" s="104">
        <f>C52*'2.FoodPricesAndComposition'!O42</f>
        <v>0</v>
      </c>
      <c r="N52" s="104">
        <f>C52*'2.FoodPricesAndComposition'!P42</f>
        <v>0</v>
      </c>
      <c r="O52" s="104">
        <f>C52*'2.FoodPricesAndComposition'!Q42</f>
        <v>0</v>
      </c>
      <c r="P52" s="104">
        <f>C52*'2.FoodPricesAndComposition'!R42</f>
        <v>0</v>
      </c>
      <c r="Q52" s="104">
        <f>C52*'2.FoodPricesAndComposition'!S42</f>
        <v>0</v>
      </c>
      <c r="R52" s="104">
        <f>C52*'2.FoodPricesAndComposition'!T42</f>
        <v>0</v>
      </c>
      <c r="S52" s="104">
        <f>C52*'2.FoodPricesAndComposition'!U42</f>
        <v>0</v>
      </c>
      <c r="T52" s="104">
        <f>C52*'2.FoodPricesAndComposition'!V42</f>
        <v>0</v>
      </c>
      <c r="U52" s="104">
        <f>C52*'2.FoodPricesAndComposition'!W42</f>
        <v>0</v>
      </c>
      <c r="V52" s="104">
        <f>C52*'2.FoodPricesAndComposition'!X42</f>
        <v>0</v>
      </c>
      <c r="W52" s="104">
        <f>C52*'2.FoodPricesAndComposition'!Y42</f>
        <v>0</v>
      </c>
      <c r="X52" s="104">
        <f>C52*'2.FoodPricesAndComposition'!Z42</f>
        <v>0</v>
      </c>
      <c r="Y52" s="104">
        <f>C52*'2.FoodPricesAndComposition'!AA42</f>
        <v>0</v>
      </c>
      <c r="Z52" s="104">
        <f>C52*'2.FoodPricesAndComposition'!AB42</f>
        <v>0</v>
      </c>
      <c r="AA52" s="104">
        <f>C52*'2.FoodPricesAndComposition'!AC42</f>
        <v>0</v>
      </c>
      <c r="AB52" s="104">
        <f>C52*'2.FoodPricesAndComposition'!AD42</f>
        <v>0</v>
      </c>
      <c r="AC52">
        <v>38</v>
      </c>
    </row>
    <row r="53" spans="1:29" x14ac:dyDescent="0.25">
      <c r="A53" s="111" t="str">
        <f>'2.FoodPricesAndComposition'!A43</f>
        <v>Beans, black, dried, Goya Foods brand</v>
      </c>
      <c r="B53" s="97">
        <f>C53*'2.FoodPricesAndComposition'!F43</f>
        <v>0</v>
      </c>
      <c r="C53" s="146">
        <v>0</v>
      </c>
      <c r="D53" s="16" t="str">
        <f>'2.FoodPricesAndComposition'!D43</f>
        <v>0.25 cup</v>
      </c>
      <c r="E53" s="119">
        <f>'2.FoodPricesAndComposition'!F43</f>
        <v>0.2</v>
      </c>
      <c r="F53" s="104">
        <f>C53*'2.FoodPricesAndComposition'!H43</f>
        <v>0</v>
      </c>
      <c r="G53" s="104">
        <f>C53*'2.FoodPricesAndComposition'!I43</f>
        <v>0</v>
      </c>
      <c r="H53" s="104">
        <f>C53*'2.FoodPricesAndComposition'!J43</f>
        <v>0</v>
      </c>
      <c r="I53" s="104">
        <f>C53*'2.FoodPricesAndComposition'!K43</f>
        <v>0</v>
      </c>
      <c r="J53" s="104">
        <f>C53*'2.FoodPricesAndComposition'!L43</f>
        <v>0</v>
      </c>
      <c r="K53" s="104">
        <f>C53*'2.FoodPricesAndComposition'!M43</f>
        <v>0</v>
      </c>
      <c r="L53" s="104">
        <f>C53*'2.FoodPricesAndComposition'!N43</f>
        <v>0</v>
      </c>
      <c r="M53" s="104">
        <f>C53*'2.FoodPricesAndComposition'!O43</f>
        <v>0</v>
      </c>
      <c r="N53" s="104">
        <f>C53*'2.FoodPricesAndComposition'!P43</f>
        <v>0</v>
      </c>
      <c r="O53" s="104">
        <f>C53*'2.FoodPricesAndComposition'!Q43</f>
        <v>0</v>
      </c>
      <c r="P53" s="104">
        <f>C53*'2.FoodPricesAndComposition'!R43</f>
        <v>0</v>
      </c>
      <c r="Q53" s="104">
        <f>C53*'2.FoodPricesAndComposition'!S43</f>
        <v>0</v>
      </c>
      <c r="R53" s="104">
        <f>C53*'2.FoodPricesAndComposition'!T43</f>
        <v>0</v>
      </c>
      <c r="S53" s="104">
        <f>C53*'2.FoodPricesAndComposition'!U43</f>
        <v>0</v>
      </c>
      <c r="T53" s="104">
        <f>C53*'2.FoodPricesAndComposition'!V43</f>
        <v>0</v>
      </c>
      <c r="U53" s="104">
        <f>C53*'2.FoodPricesAndComposition'!W43</f>
        <v>0</v>
      </c>
      <c r="V53" s="104">
        <f>C53*'2.FoodPricesAndComposition'!X43</f>
        <v>0</v>
      </c>
      <c r="W53" s="104">
        <f>C53*'2.FoodPricesAndComposition'!Y43</f>
        <v>0</v>
      </c>
      <c r="X53" s="104">
        <f>C53*'2.FoodPricesAndComposition'!Z43</f>
        <v>0</v>
      </c>
      <c r="Y53" s="104">
        <f>C53*'2.FoodPricesAndComposition'!AA43</f>
        <v>0</v>
      </c>
      <c r="Z53" s="104">
        <f>C53*'2.FoodPricesAndComposition'!AB43</f>
        <v>0</v>
      </c>
      <c r="AA53" s="104">
        <f>C53*'2.FoodPricesAndComposition'!AC43</f>
        <v>0</v>
      </c>
      <c r="AB53" s="104">
        <f>C53*'2.FoodPricesAndComposition'!AD43</f>
        <v>0</v>
      </c>
      <c r="AC53">
        <v>39</v>
      </c>
    </row>
    <row r="54" spans="1:29" x14ac:dyDescent="0.25">
      <c r="A54" s="111" t="str">
        <f>'2.FoodPricesAndComposition'!A44</f>
        <v>Beans, black, canned, Goya Foods brand</v>
      </c>
      <c r="B54" s="97">
        <f>C54*'2.FoodPricesAndComposition'!F44</f>
        <v>0</v>
      </c>
      <c r="C54" s="146">
        <v>0</v>
      </c>
      <c r="D54" s="16" t="str">
        <f>'2.FoodPricesAndComposition'!D44</f>
        <v>0.5 cup</v>
      </c>
      <c r="E54" s="119">
        <f>'2.FoodPricesAndComposition'!F44</f>
        <v>0.36</v>
      </c>
      <c r="F54" s="104">
        <f>C54*'2.FoodPricesAndComposition'!H44</f>
        <v>0</v>
      </c>
      <c r="G54" s="104">
        <f>C54*'2.FoodPricesAndComposition'!I44</f>
        <v>0</v>
      </c>
      <c r="H54" s="104">
        <f>C54*'2.FoodPricesAndComposition'!J44</f>
        <v>0</v>
      </c>
      <c r="I54" s="104">
        <f>C54*'2.FoodPricesAndComposition'!K44</f>
        <v>0</v>
      </c>
      <c r="J54" s="104">
        <f>C54*'2.FoodPricesAndComposition'!L44</f>
        <v>0</v>
      </c>
      <c r="K54" s="104">
        <f>C54*'2.FoodPricesAndComposition'!M44</f>
        <v>0</v>
      </c>
      <c r="L54" s="104">
        <f>C54*'2.FoodPricesAndComposition'!N44</f>
        <v>0</v>
      </c>
      <c r="M54" s="104">
        <f>C54*'2.FoodPricesAndComposition'!O44</f>
        <v>0</v>
      </c>
      <c r="N54" s="104">
        <f>C54*'2.FoodPricesAndComposition'!P44</f>
        <v>0</v>
      </c>
      <c r="O54" s="104">
        <f>C54*'2.FoodPricesAndComposition'!Q44</f>
        <v>0</v>
      </c>
      <c r="P54" s="104">
        <f>C54*'2.FoodPricesAndComposition'!R44</f>
        <v>0</v>
      </c>
      <c r="Q54" s="104">
        <f>C54*'2.FoodPricesAndComposition'!S44</f>
        <v>0</v>
      </c>
      <c r="R54" s="104">
        <f>C54*'2.FoodPricesAndComposition'!T44</f>
        <v>0</v>
      </c>
      <c r="S54" s="104">
        <f>C54*'2.FoodPricesAndComposition'!U44</f>
        <v>0</v>
      </c>
      <c r="T54" s="104">
        <f>C54*'2.FoodPricesAndComposition'!V44</f>
        <v>0</v>
      </c>
      <c r="U54" s="104">
        <f>C54*'2.FoodPricesAndComposition'!W44</f>
        <v>0</v>
      </c>
      <c r="V54" s="104">
        <f>C54*'2.FoodPricesAndComposition'!X44</f>
        <v>0</v>
      </c>
      <c r="W54" s="104">
        <f>C54*'2.FoodPricesAndComposition'!Y44</f>
        <v>0</v>
      </c>
      <c r="X54" s="104">
        <f>C54*'2.FoodPricesAndComposition'!Z44</f>
        <v>0</v>
      </c>
      <c r="Y54" s="104">
        <f>C54*'2.FoodPricesAndComposition'!AA44</f>
        <v>0</v>
      </c>
      <c r="Z54" s="104">
        <f>C54*'2.FoodPricesAndComposition'!AB44</f>
        <v>0</v>
      </c>
      <c r="AA54" s="104">
        <f>C54*'2.FoodPricesAndComposition'!AC44</f>
        <v>0</v>
      </c>
      <c r="AB54" s="104">
        <f>C54*'2.FoodPricesAndComposition'!AD44</f>
        <v>0</v>
      </c>
      <c r="AC54">
        <v>40</v>
      </c>
    </row>
    <row r="55" spans="1:29" x14ac:dyDescent="0.25">
      <c r="A55" s="111" t="str">
        <f>'2.FoodPricesAndComposition'!A45</f>
        <v>Beans, black, refried, Ducal brand</v>
      </c>
      <c r="B55" s="97">
        <f>C55*'2.FoodPricesAndComposition'!F45</f>
        <v>0</v>
      </c>
      <c r="C55" s="146">
        <v>0</v>
      </c>
      <c r="D55" s="16" t="str">
        <f>'2.FoodPricesAndComposition'!D45</f>
        <v>0.5 cup</v>
      </c>
      <c r="E55" s="119">
        <f>'2.FoodPricesAndComposition'!F45</f>
        <v>0.83</v>
      </c>
      <c r="F55" s="104">
        <f>C55*'2.FoodPricesAndComposition'!H45</f>
        <v>0</v>
      </c>
      <c r="G55" s="104">
        <f>C55*'2.FoodPricesAndComposition'!I45</f>
        <v>0</v>
      </c>
      <c r="H55" s="104">
        <f>C55*'2.FoodPricesAndComposition'!J45</f>
        <v>0</v>
      </c>
      <c r="I55" s="104">
        <f>C55*'2.FoodPricesAndComposition'!K45</f>
        <v>0</v>
      </c>
      <c r="J55" s="104">
        <f>C55*'2.FoodPricesAndComposition'!L45</f>
        <v>0</v>
      </c>
      <c r="K55" s="104">
        <f>C55*'2.FoodPricesAndComposition'!M45</f>
        <v>0</v>
      </c>
      <c r="L55" s="104">
        <f>C55*'2.FoodPricesAndComposition'!N45</f>
        <v>0</v>
      </c>
      <c r="M55" s="104">
        <f>C55*'2.FoodPricesAndComposition'!O45</f>
        <v>0</v>
      </c>
      <c r="N55" s="104">
        <f>C55*'2.FoodPricesAndComposition'!P45</f>
        <v>0</v>
      </c>
      <c r="O55" s="104">
        <f>C55*'2.FoodPricesAndComposition'!Q45</f>
        <v>0</v>
      </c>
      <c r="P55" s="104">
        <f>C55*'2.FoodPricesAndComposition'!R45</f>
        <v>0</v>
      </c>
      <c r="Q55" s="104">
        <f>C55*'2.FoodPricesAndComposition'!S45</f>
        <v>0</v>
      </c>
      <c r="R55" s="104">
        <f>C55*'2.FoodPricesAndComposition'!T45</f>
        <v>0</v>
      </c>
      <c r="S55" s="104">
        <f>C55*'2.FoodPricesAndComposition'!U45</f>
        <v>0</v>
      </c>
      <c r="T55" s="104">
        <f>C55*'2.FoodPricesAndComposition'!V45</f>
        <v>0</v>
      </c>
      <c r="U55" s="104">
        <f>C55*'2.FoodPricesAndComposition'!W45</f>
        <v>0</v>
      </c>
      <c r="V55" s="104">
        <f>C55*'2.FoodPricesAndComposition'!X45</f>
        <v>0</v>
      </c>
      <c r="W55" s="104">
        <f>C55*'2.FoodPricesAndComposition'!Y45</f>
        <v>0</v>
      </c>
      <c r="X55" s="104">
        <f>C55*'2.FoodPricesAndComposition'!Z45</f>
        <v>0</v>
      </c>
      <c r="Y55" s="104">
        <f>C55*'2.FoodPricesAndComposition'!AA45</f>
        <v>0</v>
      </c>
      <c r="Z55" s="104">
        <f>C55*'2.FoodPricesAndComposition'!AB45</f>
        <v>0</v>
      </c>
      <c r="AA55" s="104">
        <f>C55*'2.FoodPricesAndComposition'!AC45</f>
        <v>0</v>
      </c>
      <c r="AB55" s="104">
        <f>C55*'2.FoodPricesAndComposition'!AD45</f>
        <v>0</v>
      </c>
      <c r="AC55">
        <v>41</v>
      </c>
    </row>
    <row r="56" spans="1:29" ht="15" customHeight="1" x14ac:dyDescent="0.25">
      <c r="A56" s="111" t="str">
        <f>'2.FoodPricesAndComposition'!A46</f>
        <v>Chick peas - garbanzos, canned, Goya Foods brand</v>
      </c>
      <c r="B56" s="97">
        <f>C56*'2.FoodPricesAndComposition'!F46</f>
        <v>0</v>
      </c>
      <c r="C56" s="146">
        <v>0</v>
      </c>
      <c r="D56" s="16" t="str">
        <f>'2.FoodPricesAndComposition'!D46</f>
        <v>0.5 cup</v>
      </c>
      <c r="E56" s="119">
        <f>'2.FoodPricesAndComposition'!F46</f>
        <v>0.36</v>
      </c>
      <c r="F56" s="104">
        <f>C56*'2.FoodPricesAndComposition'!H46</f>
        <v>0</v>
      </c>
      <c r="G56" s="104">
        <f>C56*'2.FoodPricesAndComposition'!I46</f>
        <v>0</v>
      </c>
      <c r="H56" s="104">
        <f>C56*'2.FoodPricesAndComposition'!J46</f>
        <v>0</v>
      </c>
      <c r="I56" s="104">
        <f>C56*'2.FoodPricesAndComposition'!K46</f>
        <v>0</v>
      </c>
      <c r="J56" s="104">
        <f>C56*'2.FoodPricesAndComposition'!L46</f>
        <v>0</v>
      </c>
      <c r="K56" s="104">
        <f>C56*'2.FoodPricesAndComposition'!M46</f>
        <v>0</v>
      </c>
      <c r="L56" s="104">
        <f>C56*'2.FoodPricesAndComposition'!N46</f>
        <v>0</v>
      </c>
      <c r="M56" s="104">
        <f>C56*'2.FoodPricesAndComposition'!O46</f>
        <v>0</v>
      </c>
      <c r="N56" s="104">
        <f>C56*'2.FoodPricesAndComposition'!P46</f>
        <v>0</v>
      </c>
      <c r="O56" s="104">
        <f>C56*'2.FoodPricesAndComposition'!Q46</f>
        <v>0</v>
      </c>
      <c r="P56" s="104">
        <f>C56*'2.FoodPricesAndComposition'!R46</f>
        <v>0</v>
      </c>
      <c r="Q56" s="104">
        <f>C56*'2.FoodPricesAndComposition'!S46</f>
        <v>0</v>
      </c>
      <c r="R56" s="104">
        <f>C56*'2.FoodPricesAndComposition'!T46</f>
        <v>0</v>
      </c>
      <c r="S56" s="104">
        <f>C56*'2.FoodPricesAndComposition'!U46</f>
        <v>0</v>
      </c>
      <c r="T56" s="104">
        <f>C56*'2.FoodPricesAndComposition'!V46</f>
        <v>0</v>
      </c>
      <c r="U56" s="104">
        <f>C56*'2.FoodPricesAndComposition'!W46</f>
        <v>0</v>
      </c>
      <c r="V56" s="104">
        <f>C56*'2.FoodPricesAndComposition'!X46</f>
        <v>0</v>
      </c>
      <c r="W56" s="104">
        <f>C56*'2.FoodPricesAndComposition'!Y46</f>
        <v>0</v>
      </c>
      <c r="X56" s="104">
        <f>C56*'2.FoodPricesAndComposition'!Z46</f>
        <v>0</v>
      </c>
      <c r="Y56" s="104">
        <f>C56*'2.FoodPricesAndComposition'!AA46</f>
        <v>0</v>
      </c>
      <c r="Z56" s="104">
        <f>C56*'2.FoodPricesAndComposition'!AB46</f>
        <v>0</v>
      </c>
      <c r="AA56" s="104">
        <f>C56*'2.FoodPricesAndComposition'!AC46</f>
        <v>0</v>
      </c>
      <c r="AB56" s="104">
        <f>C56*'2.FoodPricesAndComposition'!AD46</f>
        <v>0</v>
      </c>
      <c r="AC56">
        <v>42</v>
      </c>
    </row>
    <row r="57" spans="1:29" x14ac:dyDescent="0.25">
      <c r="A57" s="111" t="str">
        <f>'2.FoodPricesAndComposition'!A47</f>
        <v>Peanut butter, chunky, Stop &amp; Shop brand</v>
      </c>
      <c r="B57" s="97">
        <f>C57*'2.FoodPricesAndComposition'!F47</f>
        <v>0</v>
      </c>
      <c r="C57" s="146">
        <v>0</v>
      </c>
      <c r="D57" s="16" t="str">
        <f>'2.FoodPricesAndComposition'!D47</f>
        <v>2 tbsp</v>
      </c>
      <c r="E57" s="119">
        <f>'2.FoodPricesAndComposition'!F47</f>
        <v>0.18</v>
      </c>
      <c r="F57" s="104">
        <f>C57*'2.FoodPricesAndComposition'!H47</f>
        <v>0</v>
      </c>
      <c r="G57" s="104">
        <f>C57*'2.FoodPricesAndComposition'!I47</f>
        <v>0</v>
      </c>
      <c r="H57" s="104">
        <f>C57*'2.FoodPricesAndComposition'!J47</f>
        <v>0</v>
      </c>
      <c r="I57" s="104">
        <f>C57*'2.FoodPricesAndComposition'!K47</f>
        <v>0</v>
      </c>
      <c r="J57" s="104">
        <f>C57*'2.FoodPricesAndComposition'!L47</f>
        <v>0</v>
      </c>
      <c r="K57" s="104">
        <f>C57*'2.FoodPricesAndComposition'!M47</f>
        <v>0</v>
      </c>
      <c r="L57" s="104">
        <f>C57*'2.FoodPricesAndComposition'!N47</f>
        <v>0</v>
      </c>
      <c r="M57" s="104">
        <f>C57*'2.FoodPricesAndComposition'!O47</f>
        <v>0</v>
      </c>
      <c r="N57" s="104">
        <f>C57*'2.FoodPricesAndComposition'!P47</f>
        <v>0</v>
      </c>
      <c r="O57" s="104">
        <f>C57*'2.FoodPricesAndComposition'!Q47</f>
        <v>0</v>
      </c>
      <c r="P57" s="104">
        <f>C57*'2.FoodPricesAndComposition'!R47</f>
        <v>0</v>
      </c>
      <c r="Q57" s="104">
        <f>C57*'2.FoodPricesAndComposition'!S47</f>
        <v>0</v>
      </c>
      <c r="R57" s="104">
        <f>C57*'2.FoodPricesAndComposition'!T47</f>
        <v>0</v>
      </c>
      <c r="S57" s="104">
        <f>C57*'2.FoodPricesAndComposition'!U47</f>
        <v>0</v>
      </c>
      <c r="T57" s="104">
        <f>C57*'2.FoodPricesAndComposition'!V47</f>
        <v>0</v>
      </c>
      <c r="U57" s="104">
        <f>C57*'2.FoodPricesAndComposition'!W47</f>
        <v>0</v>
      </c>
      <c r="V57" s="104">
        <f>C57*'2.FoodPricesAndComposition'!X47</f>
        <v>0</v>
      </c>
      <c r="W57" s="104">
        <f>C57*'2.FoodPricesAndComposition'!Y47</f>
        <v>0</v>
      </c>
      <c r="X57" s="104">
        <f>C57*'2.FoodPricesAndComposition'!Z47</f>
        <v>0</v>
      </c>
      <c r="Y57" s="104">
        <f>C57*'2.FoodPricesAndComposition'!AA47</f>
        <v>0</v>
      </c>
      <c r="Z57" s="104">
        <f>C57*'2.FoodPricesAndComposition'!AB47</f>
        <v>0</v>
      </c>
      <c r="AA57" s="104">
        <f>C57*'2.FoodPricesAndComposition'!AC47</f>
        <v>0</v>
      </c>
      <c r="AB57" s="104">
        <f>C57*'2.FoodPricesAndComposition'!AD47</f>
        <v>0</v>
      </c>
      <c r="AC57">
        <v>43</v>
      </c>
    </row>
    <row r="58" spans="1:29" x14ac:dyDescent="0.25">
      <c r="A58" s="111" t="str">
        <f>'2.FoodPricesAndComposition'!A48</f>
        <v>Peanut butter, creamy, Stop &amp; Shop brand</v>
      </c>
      <c r="B58" s="97">
        <f>C58*'2.FoodPricesAndComposition'!F48</f>
        <v>0</v>
      </c>
      <c r="C58" s="146">
        <v>0</v>
      </c>
      <c r="D58" s="16" t="str">
        <f>'2.FoodPricesAndComposition'!D48</f>
        <v>2 tbsp</v>
      </c>
      <c r="E58" s="119">
        <f>'2.FoodPricesAndComposition'!F48</f>
        <v>0.18</v>
      </c>
      <c r="F58" s="104">
        <f>C58*'2.FoodPricesAndComposition'!H48</f>
        <v>0</v>
      </c>
      <c r="G58" s="104">
        <f>C58*'2.FoodPricesAndComposition'!I48</f>
        <v>0</v>
      </c>
      <c r="H58" s="104">
        <f>C58*'2.FoodPricesAndComposition'!J48</f>
        <v>0</v>
      </c>
      <c r="I58" s="104">
        <f>C58*'2.FoodPricesAndComposition'!K48</f>
        <v>0</v>
      </c>
      <c r="J58" s="104">
        <f>C58*'2.FoodPricesAndComposition'!L48</f>
        <v>0</v>
      </c>
      <c r="K58" s="104">
        <f>C58*'2.FoodPricesAndComposition'!M48</f>
        <v>0</v>
      </c>
      <c r="L58" s="104">
        <f>C58*'2.FoodPricesAndComposition'!N48</f>
        <v>0</v>
      </c>
      <c r="M58" s="104">
        <f>C58*'2.FoodPricesAndComposition'!O48</f>
        <v>0</v>
      </c>
      <c r="N58" s="104">
        <f>C58*'2.FoodPricesAndComposition'!P48</f>
        <v>0</v>
      </c>
      <c r="O58" s="104">
        <f>C58*'2.FoodPricesAndComposition'!Q48</f>
        <v>0</v>
      </c>
      <c r="P58" s="104">
        <f>C58*'2.FoodPricesAndComposition'!R48</f>
        <v>0</v>
      </c>
      <c r="Q58" s="104">
        <f>C58*'2.FoodPricesAndComposition'!S48</f>
        <v>0</v>
      </c>
      <c r="R58" s="104">
        <f>C58*'2.FoodPricesAndComposition'!T48</f>
        <v>0</v>
      </c>
      <c r="S58" s="104">
        <f>C58*'2.FoodPricesAndComposition'!U48</f>
        <v>0</v>
      </c>
      <c r="T58" s="104">
        <f>C58*'2.FoodPricesAndComposition'!V48</f>
        <v>0</v>
      </c>
      <c r="U58" s="104">
        <f>C58*'2.FoodPricesAndComposition'!W48</f>
        <v>0</v>
      </c>
      <c r="V58" s="104">
        <f>C58*'2.FoodPricesAndComposition'!X48</f>
        <v>0</v>
      </c>
      <c r="W58" s="104">
        <f>C58*'2.FoodPricesAndComposition'!Y48</f>
        <v>0</v>
      </c>
      <c r="X58" s="104">
        <f>C58*'2.FoodPricesAndComposition'!Z48</f>
        <v>0</v>
      </c>
      <c r="Y58" s="104">
        <f>C58*'2.FoodPricesAndComposition'!AA48</f>
        <v>0</v>
      </c>
      <c r="Z58" s="104">
        <f>C58*'2.FoodPricesAndComposition'!AB48</f>
        <v>0</v>
      </c>
      <c r="AA58" s="104">
        <f>C58*'2.FoodPricesAndComposition'!AC48</f>
        <v>0</v>
      </c>
      <c r="AB58" s="104">
        <f>C58*'2.FoodPricesAndComposition'!AD48</f>
        <v>0</v>
      </c>
      <c r="AC58">
        <v>44</v>
      </c>
    </row>
    <row r="59" spans="1:29" x14ac:dyDescent="0.25">
      <c r="A59" s="111" t="str">
        <f>'2.FoodPricesAndComposition'!A49</f>
        <v>Margarine sticks, 4 qrtrs, Stop &amp; Shop brand</v>
      </c>
      <c r="B59" s="97">
        <f>C59*'2.FoodPricesAndComposition'!F49</f>
        <v>0</v>
      </c>
      <c r="C59" s="146">
        <v>0</v>
      </c>
      <c r="D59" s="16" t="str">
        <f>'2.FoodPricesAndComposition'!D49</f>
        <v>1 tbsp</v>
      </c>
      <c r="E59" s="119">
        <f>'2.FoodPricesAndComposition'!F49</f>
        <v>0.06</v>
      </c>
      <c r="F59" s="104">
        <f>C59*'2.FoodPricesAndComposition'!H49</f>
        <v>0</v>
      </c>
      <c r="G59" s="104">
        <f>C59*'2.FoodPricesAndComposition'!I49</f>
        <v>0</v>
      </c>
      <c r="H59" s="104">
        <f>C59*'2.FoodPricesAndComposition'!J49</f>
        <v>0</v>
      </c>
      <c r="I59" s="104">
        <f>C59*'2.FoodPricesAndComposition'!K49</f>
        <v>0</v>
      </c>
      <c r="J59" s="104">
        <f>C59*'2.FoodPricesAndComposition'!L49</f>
        <v>0</v>
      </c>
      <c r="K59" s="104">
        <f>C59*'2.FoodPricesAndComposition'!M49</f>
        <v>0</v>
      </c>
      <c r="L59" s="104">
        <f>C59*'2.FoodPricesAndComposition'!N49</f>
        <v>0</v>
      </c>
      <c r="M59" s="104">
        <f>C59*'2.FoodPricesAndComposition'!O49</f>
        <v>0</v>
      </c>
      <c r="N59" s="104">
        <f>C59*'2.FoodPricesAndComposition'!P49</f>
        <v>0</v>
      </c>
      <c r="O59" s="104">
        <f>C59*'2.FoodPricesAndComposition'!Q49</f>
        <v>0</v>
      </c>
      <c r="P59" s="104">
        <f>C59*'2.FoodPricesAndComposition'!R49</f>
        <v>0</v>
      </c>
      <c r="Q59" s="104">
        <f>C59*'2.FoodPricesAndComposition'!S49</f>
        <v>0</v>
      </c>
      <c r="R59" s="104">
        <f>C59*'2.FoodPricesAndComposition'!T49</f>
        <v>0</v>
      </c>
      <c r="S59" s="104">
        <f>C59*'2.FoodPricesAndComposition'!U49</f>
        <v>0</v>
      </c>
      <c r="T59" s="104">
        <f>C59*'2.FoodPricesAndComposition'!V49</f>
        <v>0</v>
      </c>
      <c r="U59" s="104">
        <f>C59*'2.FoodPricesAndComposition'!W49</f>
        <v>0</v>
      </c>
      <c r="V59" s="104">
        <f>C59*'2.FoodPricesAndComposition'!X49</f>
        <v>0</v>
      </c>
      <c r="W59" s="104">
        <f>C59*'2.FoodPricesAndComposition'!Y49</f>
        <v>0</v>
      </c>
      <c r="X59" s="104">
        <f>C59*'2.FoodPricesAndComposition'!Z49</f>
        <v>0</v>
      </c>
      <c r="Y59" s="104">
        <f>C59*'2.FoodPricesAndComposition'!AA49</f>
        <v>0</v>
      </c>
      <c r="Z59" s="104">
        <f>C59*'2.FoodPricesAndComposition'!AB49</f>
        <v>0</v>
      </c>
      <c r="AA59" s="104">
        <f>C59*'2.FoodPricesAndComposition'!AC49</f>
        <v>0</v>
      </c>
      <c r="AB59" s="104">
        <f>C59*'2.FoodPricesAndComposition'!AD49</f>
        <v>0</v>
      </c>
      <c r="AC59">
        <v>45</v>
      </c>
    </row>
    <row r="60" spans="1:29" x14ac:dyDescent="0.25">
      <c r="A60" s="111" t="str">
        <f>'2.FoodPricesAndComposition'!A50</f>
        <v>Vegetable Oil , 100% Soybean Oil, Stop &amp; Shop brand</v>
      </c>
      <c r="B60" s="97">
        <f>C60*'2.FoodPricesAndComposition'!F50</f>
        <v>0</v>
      </c>
      <c r="C60" s="146">
        <v>0</v>
      </c>
      <c r="D60" s="16" t="str">
        <f>'2.FoodPricesAndComposition'!D50</f>
        <v>1 tbsp</v>
      </c>
      <c r="E60" s="119">
        <f>'2.FoodPricesAndComposition'!F50</f>
        <v>0.05</v>
      </c>
      <c r="F60" s="104">
        <f>C60*'2.FoodPricesAndComposition'!H50</f>
        <v>0</v>
      </c>
      <c r="G60" s="104">
        <f>C60*'2.FoodPricesAndComposition'!I50</f>
        <v>0</v>
      </c>
      <c r="H60" s="104">
        <f>C60*'2.FoodPricesAndComposition'!J50</f>
        <v>0</v>
      </c>
      <c r="I60" s="104">
        <f>C60*'2.FoodPricesAndComposition'!K50</f>
        <v>0</v>
      </c>
      <c r="J60" s="104">
        <f>C60*'2.FoodPricesAndComposition'!L50</f>
        <v>0</v>
      </c>
      <c r="K60" s="104">
        <f>C60*'2.FoodPricesAndComposition'!M50</f>
        <v>0</v>
      </c>
      <c r="L60" s="104">
        <f>C60*'2.FoodPricesAndComposition'!N50</f>
        <v>0</v>
      </c>
      <c r="M60" s="104">
        <f>C60*'2.FoodPricesAndComposition'!O50</f>
        <v>0</v>
      </c>
      <c r="N60" s="104">
        <f>C60*'2.FoodPricesAndComposition'!P50</f>
        <v>0</v>
      </c>
      <c r="O60" s="104">
        <f>C60*'2.FoodPricesAndComposition'!Q50</f>
        <v>0</v>
      </c>
      <c r="P60" s="104">
        <f>C60*'2.FoodPricesAndComposition'!R50</f>
        <v>0</v>
      </c>
      <c r="Q60" s="104">
        <f>C60*'2.FoodPricesAndComposition'!S50</f>
        <v>0</v>
      </c>
      <c r="R60" s="104">
        <f>C60*'2.FoodPricesAndComposition'!T50</f>
        <v>0</v>
      </c>
      <c r="S60" s="104">
        <f>C60*'2.FoodPricesAndComposition'!U50</f>
        <v>0</v>
      </c>
      <c r="T60" s="104">
        <f>C60*'2.FoodPricesAndComposition'!V50</f>
        <v>0</v>
      </c>
      <c r="U60" s="104">
        <f>C60*'2.FoodPricesAndComposition'!W50</f>
        <v>0</v>
      </c>
      <c r="V60" s="104">
        <f>C60*'2.FoodPricesAndComposition'!X50</f>
        <v>0</v>
      </c>
      <c r="W60" s="104">
        <f>C60*'2.FoodPricesAndComposition'!Y50</f>
        <v>0</v>
      </c>
      <c r="X60" s="104">
        <f>C60*'2.FoodPricesAndComposition'!Z50</f>
        <v>0</v>
      </c>
      <c r="Y60" s="104">
        <f>C60*'2.FoodPricesAndComposition'!AA50</f>
        <v>0</v>
      </c>
      <c r="Z60" s="104">
        <f>C60*'2.FoodPricesAndComposition'!AB50</f>
        <v>0</v>
      </c>
      <c r="AA60" s="104">
        <f>C60*'2.FoodPricesAndComposition'!AC50</f>
        <v>0</v>
      </c>
      <c r="AB60" s="104">
        <f>C60*'2.FoodPricesAndComposition'!AD50</f>
        <v>0</v>
      </c>
      <c r="AC60">
        <v>46</v>
      </c>
    </row>
    <row r="61" spans="1:29" x14ac:dyDescent="0.25">
      <c r="A61" s="101" t="str">
        <f>'2.FoodPricesAndComposition'!A51</f>
        <v>Animal-sourced foods and alternatives</v>
      </c>
      <c r="C61" s="147">
        <v>0</v>
      </c>
      <c r="D61" s="16"/>
      <c r="E61" s="119"/>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v>47</v>
      </c>
    </row>
    <row r="62" spans="1:29" x14ac:dyDescent="0.25">
      <c r="A62" s="111" t="str">
        <f>'2.FoodPricesAndComposition'!A52</f>
        <v>Cheese, cheddar shredded, Stop &amp; Shop brand</v>
      </c>
      <c r="B62" s="97">
        <f>C62*'2.FoodPricesAndComposition'!F52</f>
        <v>0</v>
      </c>
      <c r="C62" s="146">
        <v>0</v>
      </c>
      <c r="D62" s="16" t="str">
        <f>'2.FoodPricesAndComposition'!D52</f>
        <v>0.25 cup</v>
      </c>
      <c r="E62" s="119">
        <f>'2.FoodPricesAndComposition'!F52</f>
        <v>0.31</v>
      </c>
      <c r="F62" s="104">
        <f>C62*'2.FoodPricesAndComposition'!H52</f>
        <v>0</v>
      </c>
      <c r="G62" s="104">
        <f>C62*'2.FoodPricesAndComposition'!I52</f>
        <v>0</v>
      </c>
      <c r="H62" s="104">
        <f>C62*'2.FoodPricesAndComposition'!J52</f>
        <v>0</v>
      </c>
      <c r="I62" s="104">
        <f>C62*'2.FoodPricesAndComposition'!K52</f>
        <v>0</v>
      </c>
      <c r="J62" s="104">
        <f>C62*'2.FoodPricesAndComposition'!L52</f>
        <v>0</v>
      </c>
      <c r="K62" s="104">
        <f>C62*'2.FoodPricesAndComposition'!M52</f>
        <v>0</v>
      </c>
      <c r="L62" s="104">
        <f>C62*'2.FoodPricesAndComposition'!N52</f>
        <v>0</v>
      </c>
      <c r="M62" s="104">
        <f>C62*'2.FoodPricesAndComposition'!O52</f>
        <v>0</v>
      </c>
      <c r="N62" s="104">
        <f>C62*'2.FoodPricesAndComposition'!P52</f>
        <v>0</v>
      </c>
      <c r="O62" s="104">
        <f>C62*'2.FoodPricesAndComposition'!Q52</f>
        <v>0</v>
      </c>
      <c r="P62" s="104">
        <f>C62*'2.FoodPricesAndComposition'!R52</f>
        <v>0</v>
      </c>
      <c r="Q62" s="104">
        <f>C62*'2.FoodPricesAndComposition'!S52</f>
        <v>0</v>
      </c>
      <c r="R62" s="104">
        <f>C62*'2.FoodPricesAndComposition'!T52</f>
        <v>0</v>
      </c>
      <c r="S62" s="104">
        <f>C62*'2.FoodPricesAndComposition'!U52</f>
        <v>0</v>
      </c>
      <c r="T62" s="104">
        <f>C62*'2.FoodPricesAndComposition'!V52</f>
        <v>0</v>
      </c>
      <c r="U62" s="104">
        <f>C62*'2.FoodPricesAndComposition'!W52</f>
        <v>0</v>
      </c>
      <c r="V62" s="104">
        <f>C62*'2.FoodPricesAndComposition'!X52</f>
        <v>0</v>
      </c>
      <c r="W62" s="104">
        <f>C62*'2.FoodPricesAndComposition'!Y52</f>
        <v>0</v>
      </c>
      <c r="X62" s="104">
        <f>C62*'2.FoodPricesAndComposition'!Z52</f>
        <v>0</v>
      </c>
      <c r="Y62" s="104">
        <f>C62*'2.FoodPricesAndComposition'!AA52</f>
        <v>0</v>
      </c>
      <c r="Z62" s="104">
        <f>C62*'2.FoodPricesAndComposition'!AB52</f>
        <v>0</v>
      </c>
      <c r="AA62" s="104">
        <f>C62*'2.FoodPricesAndComposition'!AC52</f>
        <v>0</v>
      </c>
      <c r="AB62" s="104">
        <f>C62*'2.FoodPricesAndComposition'!AD52</f>
        <v>0</v>
      </c>
      <c r="AC62">
        <v>48</v>
      </c>
    </row>
    <row r="63" spans="1:29" x14ac:dyDescent="0.25">
      <c r="A63" s="111" t="str">
        <f>'2.FoodPricesAndComposition'!A53</f>
        <v>Cheese, cottage, large curd, 4% milkfat, Stop &amp; Shop brand</v>
      </c>
      <c r="B63" s="97">
        <f>C63*'2.FoodPricesAndComposition'!F53</f>
        <v>0</v>
      </c>
      <c r="C63" s="146">
        <v>0</v>
      </c>
      <c r="D63" s="16" t="str">
        <f>'2.FoodPricesAndComposition'!D53</f>
        <v>0.5 cup</v>
      </c>
      <c r="E63" s="119">
        <f>'2.FoodPricesAndComposition'!F53</f>
        <v>0.6</v>
      </c>
      <c r="F63" s="104">
        <f>C63*'2.FoodPricesAndComposition'!H53</f>
        <v>0</v>
      </c>
      <c r="G63" s="104">
        <f>C63*'2.FoodPricesAndComposition'!I53</f>
        <v>0</v>
      </c>
      <c r="H63" s="104">
        <f>C63*'2.FoodPricesAndComposition'!J53</f>
        <v>0</v>
      </c>
      <c r="I63" s="104">
        <f>C63*'2.FoodPricesAndComposition'!K53</f>
        <v>0</v>
      </c>
      <c r="J63" s="104">
        <f>C63*'2.FoodPricesAndComposition'!L53</f>
        <v>0</v>
      </c>
      <c r="K63" s="104">
        <f>C63*'2.FoodPricesAndComposition'!M53</f>
        <v>0</v>
      </c>
      <c r="L63" s="104">
        <f>C63*'2.FoodPricesAndComposition'!N53</f>
        <v>0</v>
      </c>
      <c r="M63" s="104">
        <f>C63*'2.FoodPricesAndComposition'!O53</f>
        <v>0</v>
      </c>
      <c r="N63" s="104">
        <f>C63*'2.FoodPricesAndComposition'!P53</f>
        <v>0</v>
      </c>
      <c r="O63" s="104">
        <f>C63*'2.FoodPricesAndComposition'!Q53</f>
        <v>0</v>
      </c>
      <c r="P63" s="104">
        <f>C63*'2.FoodPricesAndComposition'!R53</f>
        <v>0</v>
      </c>
      <c r="Q63" s="104">
        <f>C63*'2.FoodPricesAndComposition'!S53</f>
        <v>0</v>
      </c>
      <c r="R63" s="104">
        <f>C63*'2.FoodPricesAndComposition'!T53</f>
        <v>0</v>
      </c>
      <c r="S63" s="104">
        <f>C63*'2.FoodPricesAndComposition'!U53</f>
        <v>0</v>
      </c>
      <c r="T63" s="104">
        <f>C63*'2.FoodPricesAndComposition'!V53</f>
        <v>0</v>
      </c>
      <c r="U63" s="104">
        <f>C63*'2.FoodPricesAndComposition'!W53</f>
        <v>0</v>
      </c>
      <c r="V63" s="104">
        <f>C63*'2.FoodPricesAndComposition'!X53</f>
        <v>0</v>
      </c>
      <c r="W63" s="104">
        <f>C63*'2.FoodPricesAndComposition'!Y53</f>
        <v>0</v>
      </c>
      <c r="X63" s="104">
        <f>C63*'2.FoodPricesAndComposition'!Z53</f>
        <v>0</v>
      </c>
      <c r="Y63" s="104">
        <f>C63*'2.FoodPricesAndComposition'!AA53</f>
        <v>0</v>
      </c>
      <c r="Z63" s="104">
        <f>C63*'2.FoodPricesAndComposition'!AB53</f>
        <v>0</v>
      </c>
      <c r="AA63" s="104">
        <f>C63*'2.FoodPricesAndComposition'!AC53</f>
        <v>0</v>
      </c>
      <c r="AB63" s="104">
        <f>C63*'2.FoodPricesAndComposition'!AD53</f>
        <v>0</v>
      </c>
      <c r="AC63">
        <v>49</v>
      </c>
    </row>
    <row r="64" spans="1:29" x14ac:dyDescent="0.25">
      <c r="A64" s="111" t="str">
        <f>'2.FoodPricesAndComposition'!A54</f>
        <v>Cheese, parmesan wedge, Taste of Inspirations brand</v>
      </c>
      <c r="B64" s="97">
        <f>C64*'2.FoodPricesAndComposition'!F54</f>
        <v>0</v>
      </c>
      <c r="C64" s="146">
        <v>0</v>
      </c>
      <c r="D64" s="16" t="str">
        <f>'2.FoodPricesAndComposition'!D54</f>
        <v>1 oz</v>
      </c>
      <c r="E64" s="119">
        <f>'2.FoodPricesAndComposition'!F54</f>
        <v>0.75</v>
      </c>
      <c r="F64" s="104">
        <f>C64*'2.FoodPricesAndComposition'!H54</f>
        <v>0</v>
      </c>
      <c r="G64" s="104">
        <f>C64*'2.FoodPricesAndComposition'!I54</f>
        <v>0</v>
      </c>
      <c r="H64" s="104">
        <f>C64*'2.FoodPricesAndComposition'!J54</f>
        <v>0</v>
      </c>
      <c r="I64" s="104">
        <f>C64*'2.FoodPricesAndComposition'!K54</f>
        <v>0</v>
      </c>
      <c r="J64" s="104">
        <f>C64*'2.FoodPricesAndComposition'!L54</f>
        <v>0</v>
      </c>
      <c r="K64" s="104">
        <f>C64*'2.FoodPricesAndComposition'!M54</f>
        <v>0</v>
      </c>
      <c r="L64" s="104">
        <f>C64*'2.FoodPricesAndComposition'!N54</f>
        <v>0</v>
      </c>
      <c r="M64" s="104">
        <f>C64*'2.FoodPricesAndComposition'!O54</f>
        <v>0</v>
      </c>
      <c r="N64" s="104">
        <f>C64*'2.FoodPricesAndComposition'!P54</f>
        <v>0</v>
      </c>
      <c r="O64" s="104">
        <f>C64*'2.FoodPricesAndComposition'!Q54</f>
        <v>0</v>
      </c>
      <c r="P64" s="104">
        <f>C64*'2.FoodPricesAndComposition'!R54</f>
        <v>0</v>
      </c>
      <c r="Q64" s="104">
        <f>C64*'2.FoodPricesAndComposition'!S54</f>
        <v>0</v>
      </c>
      <c r="R64" s="104">
        <f>C64*'2.FoodPricesAndComposition'!T54</f>
        <v>0</v>
      </c>
      <c r="S64" s="104">
        <f>C64*'2.FoodPricesAndComposition'!U54</f>
        <v>0</v>
      </c>
      <c r="T64" s="104">
        <f>C64*'2.FoodPricesAndComposition'!V54</f>
        <v>0</v>
      </c>
      <c r="U64" s="104">
        <f>C64*'2.FoodPricesAndComposition'!W54</f>
        <v>0</v>
      </c>
      <c r="V64" s="104">
        <f>C64*'2.FoodPricesAndComposition'!X54</f>
        <v>0</v>
      </c>
      <c r="W64" s="104">
        <f>C64*'2.FoodPricesAndComposition'!Y54</f>
        <v>0</v>
      </c>
      <c r="X64" s="104">
        <f>C64*'2.FoodPricesAndComposition'!Z54</f>
        <v>0</v>
      </c>
      <c r="Y64" s="104">
        <f>C64*'2.FoodPricesAndComposition'!AA54</f>
        <v>0</v>
      </c>
      <c r="Z64" s="104">
        <f>C64*'2.FoodPricesAndComposition'!AB54</f>
        <v>0</v>
      </c>
      <c r="AA64" s="104">
        <f>C64*'2.FoodPricesAndComposition'!AC54</f>
        <v>0</v>
      </c>
      <c r="AB64" s="104">
        <f>C64*'2.FoodPricesAndComposition'!AD54</f>
        <v>0</v>
      </c>
      <c r="AC64">
        <v>50</v>
      </c>
    </row>
    <row r="65" spans="1:29" x14ac:dyDescent="0.25">
      <c r="A65" s="111" t="str">
        <f>'2.FoodPricesAndComposition'!A55</f>
        <v>Cheese food, American yellow singles - 24 ct, Stop &amp; Shop brand</v>
      </c>
      <c r="B65" s="97">
        <f>C65*'2.FoodPricesAndComposition'!F55</f>
        <v>0</v>
      </c>
      <c r="C65" s="146">
        <v>0</v>
      </c>
      <c r="D65" s="16" t="str">
        <f>'2.FoodPricesAndComposition'!D55</f>
        <v>1 slice</v>
      </c>
      <c r="E65" s="119">
        <f>'2.FoodPricesAndComposition'!F55</f>
        <v>0.18</v>
      </c>
      <c r="F65" s="104">
        <f>C65*'2.FoodPricesAndComposition'!H55</f>
        <v>0</v>
      </c>
      <c r="G65" s="104">
        <f>C65*'2.FoodPricesAndComposition'!I55</f>
        <v>0</v>
      </c>
      <c r="H65" s="104">
        <f>C65*'2.FoodPricesAndComposition'!J55</f>
        <v>0</v>
      </c>
      <c r="I65" s="104">
        <f>C65*'2.FoodPricesAndComposition'!K55</f>
        <v>0</v>
      </c>
      <c r="J65" s="104">
        <f>C65*'2.FoodPricesAndComposition'!L55</f>
        <v>0</v>
      </c>
      <c r="K65" s="104">
        <f>C65*'2.FoodPricesAndComposition'!M55</f>
        <v>0</v>
      </c>
      <c r="L65" s="104">
        <f>C65*'2.FoodPricesAndComposition'!N55</f>
        <v>0</v>
      </c>
      <c r="M65" s="104">
        <f>C65*'2.FoodPricesAndComposition'!O55</f>
        <v>0</v>
      </c>
      <c r="N65" s="104">
        <f>C65*'2.FoodPricesAndComposition'!P55</f>
        <v>0</v>
      </c>
      <c r="O65" s="104">
        <f>C65*'2.FoodPricesAndComposition'!Q55</f>
        <v>0</v>
      </c>
      <c r="P65" s="104">
        <f>C65*'2.FoodPricesAndComposition'!R55</f>
        <v>0</v>
      </c>
      <c r="Q65" s="104">
        <f>C65*'2.FoodPricesAndComposition'!S55</f>
        <v>0</v>
      </c>
      <c r="R65" s="104">
        <f>C65*'2.FoodPricesAndComposition'!T55</f>
        <v>0</v>
      </c>
      <c r="S65" s="104">
        <f>C65*'2.FoodPricesAndComposition'!U55</f>
        <v>0</v>
      </c>
      <c r="T65" s="104">
        <f>C65*'2.FoodPricesAndComposition'!V55</f>
        <v>0</v>
      </c>
      <c r="U65" s="104">
        <f>C65*'2.FoodPricesAndComposition'!W55</f>
        <v>0</v>
      </c>
      <c r="V65" s="104">
        <f>C65*'2.FoodPricesAndComposition'!X55</f>
        <v>0</v>
      </c>
      <c r="W65" s="104">
        <f>C65*'2.FoodPricesAndComposition'!Y55</f>
        <v>0</v>
      </c>
      <c r="X65" s="104">
        <f>C65*'2.FoodPricesAndComposition'!Z55</f>
        <v>0</v>
      </c>
      <c r="Y65" s="104">
        <f>C65*'2.FoodPricesAndComposition'!AA55</f>
        <v>0</v>
      </c>
      <c r="Z65" s="104">
        <f>C65*'2.FoodPricesAndComposition'!AB55</f>
        <v>0</v>
      </c>
      <c r="AA65" s="104">
        <f>C65*'2.FoodPricesAndComposition'!AC55</f>
        <v>0</v>
      </c>
      <c r="AB65" s="104">
        <f>C65*'2.FoodPricesAndComposition'!AD55</f>
        <v>0</v>
      </c>
      <c r="AC65">
        <v>51</v>
      </c>
    </row>
    <row r="66" spans="1:29" x14ac:dyDescent="0.25">
      <c r="A66" s="111" t="str">
        <f>'2.FoodPricesAndComposition'!A56</f>
        <v>Chicken drumsticks, all natural value pack, Stop &amp; Shop brand</v>
      </c>
      <c r="B66" s="97">
        <f>C66*'2.FoodPricesAndComposition'!F56</f>
        <v>0</v>
      </c>
      <c r="C66" s="146">
        <v>0</v>
      </c>
      <c r="D66" s="16" t="str">
        <f>'2.FoodPricesAndComposition'!D56</f>
        <v>4 oz</v>
      </c>
      <c r="E66" s="119">
        <f>'2.FoodPricesAndComposition'!F56</f>
        <v>0.7</v>
      </c>
      <c r="F66" s="104">
        <f>C66*'2.FoodPricesAndComposition'!H56</f>
        <v>0</v>
      </c>
      <c r="G66" s="104">
        <f>C66*'2.FoodPricesAndComposition'!I56</f>
        <v>0</v>
      </c>
      <c r="H66" s="104">
        <f>C66*'2.FoodPricesAndComposition'!J56</f>
        <v>0</v>
      </c>
      <c r="I66" s="104">
        <f>C66*'2.FoodPricesAndComposition'!K56</f>
        <v>0</v>
      </c>
      <c r="J66" s="104">
        <f>C66*'2.FoodPricesAndComposition'!L56</f>
        <v>0</v>
      </c>
      <c r="K66" s="104">
        <f>C66*'2.FoodPricesAndComposition'!M56</f>
        <v>0</v>
      </c>
      <c r="L66" s="104">
        <f>C66*'2.FoodPricesAndComposition'!N56</f>
        <v>0</v>
      </c>
      <c r="M66" s="104">
        <f>C66*'2.FoodPricesAndComposition'!O56</f>
        <v>0</v>
      </c>
      <c r="N66" s="104">
        <f>C66*'2.FoodPricesAndComposition'!P56</f>
        <v>0</v>
      </c>
      <c r="O66" s="104">
        <f>C66*'2.FoodPricesAndComposition'!Q56</f>
        <v>0</v>
      </c>
      <c r="P66" s="104">
        <f>C66*'2.FoodPricesAndComposition'!R56</f>
        <v>0</v>
      </c>
      <c r="Q66" s="104">
        <f>C66*'2.FoodPricesAndComposition'!S56</f>
        <v>0</v>
      </c>
      <c r="R66" s="104">
        <f>C66*'2.FoodPricesAndComposition'!T56</f>
        <v>0</v>
      </c>
      <c r="S66" s="104">
        <f>C66*'2.FoodPricesAndComposition'!U56</f>
        <v>0</v>
      </c>
      <c r="T66" s="104">
        <f>C66*'2.FoodPricesAndComposition'!V56</f>
        <v>0</v>
      </c>
      <c r="U66" s="104">
        <f>C66*'2.FoodPricesAndComposition'!W56</f>
        <v>0</v>
      </c>
      <c r="V66" s="104">
        <f>C66*'2.FoodPricesAndComposition'!X56</f>
        <v>0</v>
      </c>
      <c r="W66" s="104">
        <f>C66*'2.FoodPricesAndComposition'!Y56</f>
        <v>0</v>
      </c>
      <c r="X66" s="104">
        <f>C66*'2.FoodPricesAndComposition'!Z56</f>
        <v>0</v>
      </c>
      <c r="Y66" s="104">
        <f>C66*'2.FoodPricesAndComposition'!AA56</f>
        <v>0</v>
      </c>
      <c r="Z66" s="104">
        <f>C66*'2.FoodPricesAndComposition'!AB56</f>
        <v>0</v>
      </c>
      <c r="AA66" s="104">
        <f>C66*'2.FoodPricesAndComposition'!AC56</f>
        <v>0</v>
      </c>
      <c r="AB66" s="104">
        <f>C66*'2.FoodPricesAndComposition'!AD56</f>
        <v>0</v>
      </c>
      <c r="AC66">
        <v>52</v>
      </c>
    </row>
    <row r="67" spans="1:29" x14ac:dyDescent="0.25">
      <c r="A67" s="111" t="str">
        <f>'2.FoodPricesAndComposition'!A57</f>
        <v>Eggs, white grade A large, Stop &amp; Shop brand</v>
      </c>
      <c r="B67" s="97">
        <f>C67*'2.FoodPricesAndComposition'!F57</f>
        <v>0</v>
      </c>
      <c r="C67" s="146">
        <v>0</v>
      </c>
      <c r="D67" s="16" t="str">
        <f>'2.FoodPricesAndComposition'!D57</f>
        <v xml:space="preserve">1 egg </v>
      </c>
      <c r="E67" s="119">
        <f>'2.FoodPricesAndComposition'!F57</f>
        <v>0.37</v>
      </c>
      <c r="F67" s="104">
        <f>C67*'2.FoodPricesAndComposition'!H57</f>
        <v>0</v>
      </c>
      <c r="G67" s="104">
        <f>C67*'2.FoodPricesAndComposition'!I57</f>
        <v>0</v>
      </c>
      <c r="H67" s="104">
        <f>C67*'2.FoodPricesAndComposition'!J57</f>
        <v>0</v>
      </c>
      <c r="I67" s="104">
        <f>C67*'2.FoodPricesAndComposition'!K57</f>
        <v>0</v>
      </c>
      <c r="J67" s="104">
        <f>C67*'2.FoodPricesAndComposition'!L57</f>
        <v>0</v>
      </c>
      <c r="K67" s="104">
        <f>C67*'2.FoodPricesAndComposition'!M57</f>
        <v>0</v>
      </c>
      <c r="L67" s="104">
        <f>C67*'2.FoodPricesAndComposition'!N57</f>
        <v>0</v>
      </c>
      <c r="M67" s="104">
        <f>C67*'2.FoodPricesAndComposition'!O57</f>
        <v>0</v>
      </c>
      <c r="N67" s="104">
        <f>C67*'2.FoodPricesAndComposition'!P57</f>
        <v>0</v>
      </c>
      <c r="O67" s="104">
        <f>C67*'2.FoodPricesAndComposition'!Q57</f>
        <v>0</v>
      </c>
      <c r="P67" s="104">
        <f>C67*'2.FoodPricesAndComposition'!R57</f>
        <v>0</v>
      </c>
      <c r="Q67" s="104">
        <f>C67*'2.FoodPricesAndComposition'!S57</f>
        <v>0</v>
      </c>
      <c r="R67" s="104">
        <f>C67*'2.FoodPricesAndComposition'!T57</f>
        <v>0</v>
      </c>
      <c r="S67" s="104">
        <f>C67*'2.FoodPricesAndComposition'!U57</f>
        <v>0</v>
      </c>
      <c r="T67" s="104">
        <f>C67*'2.FoodPricesAndComposition'!V57</f>
        <v>0</v>
      </c>
      <c r="U67" s="104">
        <f>C67*'2.FoodPricesAndComposition'!W57</f>
        <v>0</v>
      </c>
      <c r="V67" s="104">
        <f>C67*'2.FoodPricesAndComposition'!X57</f>
        <v>0</v>
      </c>
      <c r="W67" s="104">
        <f>C67*'2.FoodPricesAndComposition'!Y57</f>
        <v>0</v>
      </c>
      <c r="X67" s="104">
        <f>C67*'2.FoodPricesAndComposition'!Z57</f>
        <v>0</v>
      </c>
      <c r="Y67" s="104">
        <f>C67*'2.FoodPricesAndComposition'!AA57</f>
        <v>0</v>
      </c>
      <c r="Z67" s="104">
        <f>C67*'2.FoodPricesAndComposition'!AB57</f>
        <v>0</v>
      </c>
      <c r="AA67" s="104">
        <f>C67*'2.FoodPricesAndComposition'!AC57</f>
        <v>0</v>
      </c>
      <c r="AB67" s="104">
        <f>C67*'2.FoodPricesAndComposition'!AD57</f>
        <v>0</v>
      </c>
      <c r="AC67">
        <v>53</v>
      </c>
    </row>
    <row r="68" spans="1:29" x14ac:dyDescent="0.25">
      <c r="A68" s="111" t="str">
        <f>'2.FoodPricesAndComposition'!A58</f>
        <v>Ground beef, fresh, 80% lean, 20% fat, Stop &amp; Shop brand</v>
      </c>
      <c r="B68" s="97">
        <f>C68*'2.FoodPricesAndComposition'!F58</f>
        <v>0</v>
      </c>
      <c r="C68" s="146">
        <v>0</v>
      </c>
      <c r="D68" s="16" t="str">
        <f>'2.FoodPricesAndComposition'!D58</f>
        <v>4 oz</v>
      </c>
      <c r="E68" s="119">
        <f>'2.FoodPricesAndComposition'!F58</f>
        <v>1.45</v>
      </c>
      <c r="F68" s="104">
        <f>C68*'2.FoodPricesAndComposition'!H58</f>
        <v>0</v>
      </c>
      <c r="G68" s="104">
        <f>C68*'2.FoodPricesAndComposition'!I58</f>
        <v>0</v>
      </c>
      <c r="H68" s="104">
        <f>C68*'2.FoodPricesAndComposition'!J58</f>
        <v>0</v>
      </c>
      <c r="I68" s="104">
        <f>C68*'2.FoodPricesAndComposition'!K58</f>
        <v>0</v>
      </c>
      <c r="J68" s="104">
        <f>C68*'2.FoodPricesAndComposition'!L58</f>
        <v>0</v>
      </c>
      <c r="K68" s="104">
        <f>C68*'2.FoodPricesAndComposition'!M58</f>
        <v>0</v>
      </c>
      <c r="L68" s="104">
        <f>C68*'2.FoodPricesAndComposition'!N58</f>
        <v>0</v>
      </c>
      <c r="M68" s="104">
        <f>C68*'2.FoodPricesAndComposition'!O58</f>
        <v>0</v>
      </c>
      <c r="N68" s="104">
        <f>C68*'2.FoodPricesAndComposition'!P58</f>
        <v>0</v>
      </c>
      <c r="O68" s="104">
        <f>C68*'2.FoodPricesAndComposition'!Q58</f>
        <v>0</v>
      </c>
      <c r="P68" s="104">
        <f>C68*'2.FoodPricesAndComposition'!R58</f>
        <v>0</v>
      </c>
      <c r="Q68" s="104">
        <f>C68*'2.FoodPricesAndComposition'!S58</f>
        <v>0</v>
      </c>
      <c r="R68" s="104">
        <f>C68*'2.FoodPricesAndComposition'!T58</f>
        <v>0</v>
      </c>
      <c r="S68" s="104">
        <f>C68*'2.FoodPricesAndComposition'!U58</f>
        <v>0</v>
      </c>
      <c r="T68" s="104">
        <f>C68*'2.FoodPricesAndComposition'!V58</f>
        <v>0</v>
      </c>
      <c r="U68" s="104">
        <f>C68*'2.FoodPricesAndComposition'!W58</f>
        <v>0</v>
      </c>
      <c r="V68" s="104">
        <f>C68*'2.FoodPricesAndComposition'!X58</f>
        <v>0</v>
      </c>
      <c r="W68" s="104">
        <f>C68*'2.FoodPricesAndComposition'!Y58</f>
        <v>0</v>
      </c>
      <c r="X68" s="104">
        <f>C68*'2.FoodPricesAndComposition'!Z58</f>
        <v>0</v>
      </c>
      <c r="Y68" s="104">
        <f>C68*'2.FoodPricesAndComposition'!AA58</f>
        <v>0</v>
      </c>
      <c r="Z68" s="104">
        <f>C68*'2.FoodPricesAndComposition'!AB58</f>
        <v>0</v>
      </c>
      <c r="AA68" s="104">
        <f>C68*'2.FoodPricesAndComposition'!AC58</f>
        <v>0</v>
      </c>
      <c r="AB68" s="104">
        <f>C68*'2.FoodPricesAndComposition'!AD58</f>
        <v>0</v>
      </c>
      <c r="AC68">
        <v>54</v>
      </c>
    </row>
    <row r="69" spans="1:29" x14ac:dyDescent="0.25">
      <c r="A69" s="111" t="str">
        <f>'2.FoodPricesAndComposition'!A59</f>
        <v>Yogurt, plain, low fat, Stop &amp; Shop brand</v>
      </c>
      <c r="B69" s="97">
        <f>C69*'2.FoodPricesAndComposition'!F59</f>
        <v>0</v>
      </c>
      <c r="C69" s="146">
        <v>0</v>
      </c>
      <c r="D69" s="16" t="str">
        <f>'2.FoodPricesAndComposition'!D59</f>
        <v>0.67 cup</v>
      </c>
      <c r="E69" s="119">
        <f>'2.FoodPricesAndComposition'!F59</f>
        <v>0.7</v>
      </c>
      <c r="F69" s="104">
        <f>C69*'2.FoodPricesAndComposition'!H59</f>
        <v>0</v>
      </c>
      <c r="G69" s="104">
        <f>C69*'2.FoodPricesAndComposition'!I59</f>
        <v>0</v>
      </c>
      <c r="H69" s="104">
        <f>C69*'2.FoodPricesAndComposition'!J59</f>
        <v>0</v>
      </c>
      <c r="I69" s="104">
        <f>C69*'2.FoodPricesAndComposition'!K59</f>
        <v>0</v>
      </c>
      <c r="J69" s="104">
        <f>C69*'2.FoodPricesAndComposition'!L59</f>
        <v>0</v>
      </c>
      <c r="K69" s="104">
        <f>C69*'2.FoodPricesAndComposition'!M59</f>
        <v>0</v>
      </c>
      <c r="L69" s="104">
        <f>C69*'2.FoodPricesAndComposition'!N59</f>
        <v>0</v>
      </c>
      <c r="M69" s="104">
        <f>C69*'2.FoodPricesAndComposition'!O59</f>
        <v>0</v>
      </c>
      <c r="N69" s="104">
        <f>C69*'2.FoodPricesAndComposition'!P59</f>
        <v>0</v>
      </c>
      <c r="O69" s="104">
        <f>C69*'2.FoodPricesAndComposition'!Q59</f>
        <v>0</v>
      </c>
      <c r="P69" s="104">
        <f>C69*'2.FoodPricesAndComposition'!R59</f>
        <v>0</v>
      </c>
      <c r="Q69" s="104">
        <f>C69*'2.FoodPricesAndComposition'!S59</f>
        <v>0</v>
      </c>
      <c r="R69" s="104">
        <f>C69*'2.FoodPricesAndComposition'!T59</f>
        <v>0</v>
      </c>
      <c r="S69" s="104">
        <f>C69*'2.FoodPricesAndComposition'!U59</f>
        <v>0</v>
      </c>
      <c r="T69" s="104">
        <f>C69*'2.FoodPricesAndComposition'!V59</f>
        <v>0</v>
      </c>
      <c r="U69" s="104">
        <f>C69*'2.FoodPricesAndComposition'!W59</f>
        <v>0</v>
      </c>
      <c r="V69" s="104">
        <f>C69*'2.FoodPricesAndComposition'!X59</f>
        <v>0</v>
      </c>
      <c r="W69" s="104">
        <f>C69*'2.FoodPricesAndComposition'!Y59</f>
        <v>0</v>
      </c>
      <c r="X69" s="104">
        <f>C69*'2.FoodPricesAndComposition'!Z59</f>
        <v>0</v>
      </c>
      <c r="Y69" s="104">
        <f>C69*'2.FoodPricesAndComposition'!AA59</f>
        <v>0</v>
      </c>
      <c r="Z69" s="104">
        <f>C69*'2.FoodPricesAndComposition'!AB59</f>
        <v>0</v>
      </c>
      <c r="AA69" s="104">
        <f>C69*'2.FoodPricesAndComposition'!AC59</f>
        <v>0</v>
      </c>
      <c r="AB69" s="104">
        <f>C69*'2.FoodPricesAndComposition'!AD59</f>
        <v>0</v>
      </c>
      <c r="AC69">
        <v>55</v>
      </c>
    </row>
    <row r="70" spans="1:29" x14ac:dyDescent="0.25">
      <c r="A70" s="101" t="str">
        <f>'2.FoodPricesAndComposition'!A60</f>
        <v>Milk &amp; nutrient-dense beverages</v>
      </c>
      <c r="C70" s="147">
        <v>0</v>
      </c>
      <c r="D70" s="16"/>
      <c r="E70" s="119"/>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v>56</v>
      </c>
    </row>
    <row r="71" spans="1:29" x14ac:dyDescent="0.25">
      <c r="A71" s="111" t="str">
        <f>'2.FoodPricesAndComposition'!A61</f>
        <v>Milk, fat-free, fortified, Stop &amp; Shop brand</v>
      </c>
      <c r="B71" s="97">
        <f>C71*'2.FoodPricesAndComposition'!F61</f>
        <v>0</v>
      </c>
      <c r="C71" s="146">
        <v>0</v>
      </c>
      <c r="D71" s="16" t="str">
        <f>'2.FoodPricesAndComposition'!D61</f>
        <v>1 cup</v>
      </c>
      <c r="E71" s="119">
        <f>'2.FoodPricesAndComposition'!F61</f>
        <v>0.3</v>
      </c>
      <c r="F71" s="104">
        <f>C71*'2.FoodPricesAndComposition'!H61</f>
        <v>0</v>
      </c>
      <c r="G71" s="104">
        <f>C71*'2.FoodPricesAndComposition'!I61</f>
        <v>0</v>
      </c>
      <c r="H71" s="104">
        <f>C71*'2.FoodPricesAndComposition'!J61</f>
        <v>0</v>
      </c>
      <c r="I71" s="104">
        <f>C71*'2.FoodPricesAndComposition'!K61</f>
        <v>0</v>
      </c>
      <c r="J71" s="104">
        <f>C71*'2.FoodPricesAndComposition'!L61</f>
        <v>0</v>
      </c>
      <c r="K71" s="104">
        <f>C71*'2.FoodPricesAndComposition'!M61</f>
        <v>0</v>
      </c>
      <c r="L71" s="104">
        <f>C71*'2.FoodPricesAndComposition'!N61</f>
        <v>0</v>
      </c>
      <c r="M71" s="104">
        <f>C71*'2.FoodPricesAndComposition'!O61</f>
        <v>0</v>
      </c>
      <c r="N71" s="104">
        <f>C71*'2.FoodPricesAndComposition'!P61</f>
        <v>0</v>
      </c>
      <c r="O71" s="104">
        <f>C71*'2.FoodPricesAndComposition'!Q61</f>
        <v>0</v>
      </c>
      <c r="P71" s="104">
        <f>C71*'2.FoodPricesAndComposition'!R61</f>
        <v>0</v>
      </c>
      <c r="Q71" s="104">
        <f>C71*'2.FoodPricesAndComposition'!S61</f>
        <v>0</v>
      </c>
      <c r="R71" s="104">
        <f>C71*'2.FoodPricesAndComposition'!T61</f>
        <v>0</v>
      </c>
      <c r="S71" s="104">
        <f>C71*'2.FoodPricesAndComposition'!U61</f>
        <v>0</v>
      </c>
      <c r="T71" s="104">
        <f>C71*'2.FoodPricesAndComposition'!V61</f>
        <v>0</v>
      </c>
      <c r="U71" s="104">
        <f>C71*'2.FoodPricesAndComposition'!W61</f>
        <v>0</v>
      </c>
      <c r="V71" s="104">
        <f>C71*'2.FoodPricesAndComposition'!X61</f>
        <v>0</v>
      </c>
      <c r="W71" s="104">
        <f>C71*'2.FoodPricesAndComposition'!Y61</f>
        <v>0</v>
      </c>
      <c r="X71" s="104">
        <f>C71*'2.FoodPricesAndComposition'!Z61</f>
        <v>0</v>
      </c>
      <c r="Y71" s="104">
        <f>C71*'2.FoodPricesAndComposition'!AA61</f>
        <v>0</v>
      </c>
      <c r="Z71" s="104">
        <f>C71*'2.FoodPricesAndComposition'!AB61</f>
        <v>0</v>
      </c>
      <c r="AA71" s="104">
        <f>C71*'2.FoodPricesAndComposition'!AC61</f>
        <v>0</v>
      </c>
      <c r="AB71" s="104">
        <f>C71*'2.FoodPricesAndComposition'!AD61</f>
        <v>0</v>
      </c>
      <c r="AC71">
        <v>57</v>
      </c>
    </row>
    <row r="72" spans="1:29" x14ac:dyDescent="0.25">
      <c r="A72" s="111" t="str">
        <f>'2.FoodPricesAndComposition'!A62</f>
        <v xml:space="preserve">Milk, low fat 1%, fortified, Garelick Farms brand </v>
      </c>
      <c r="B72" s="97">
        <f>C72*'2.FoodPricesAndComposition'!F62</f>
        <v>0</v>
      </c>
      <c r="C72" s="146">
        <v>0</v>
      </c>
      <c r="D72" s="16" t="str">
        <f>'2.FoodPricesAndComposition'!D62</f>
        <v>1 cup</v>
      </c>
      <c r="E72" s="119">
        <f>'2.FoodPricesAndComposition'!F62</f>
        <v>0.51</v>
      </c>
      <c r="F72" s="104">
        <f>C72*'2.FoodPricesAndComposition'!H62</f>
        <v>0</v>
      </c>
      <c r="G72" s="104">
        <f>C72*'2.FoodPricesAndComposition'!I62</f>
        <v>0</v>
      </c>
      <c r="H72" s="104">
        <f>C72*'2.FoodPricesAndComposition'!J62</f>
        <v>0</v>
      </c>
      <c r="I72" s="104">
        <f>C72*'2.FoodPricesAndComposition'!K62</f>
        <v>0</v>
      </c>
      <c r="J72" s="104">
        <f>C72*'2.FoodPricesAndComposition'!L62</f>
        <v>0</v>
      </c>
      <c r="K72" s="104">
        <f>C72*'2.FoodPricesAndComposition'!M62</f>
        <v>0</v>
      </c>
      <c r="L72" s="104">
        <f>C72*'2.FoodPricesAndComposition'!N62</f>
        <v>0</v>
      </c>
      <c r="M72" s="104">
        <f>C72*'2.FoodPricesAndComposition'!O62</f>
        <v>0</v>
      </c>
      <c r="N72" s="104">
        <f>C72*'2.FoodPricesAndComposition'!P62</f>
        <v>0</v>
      </c>
      <c r="O72" s="104">
        <f>C72*'2.FoodPricesAndComposition'!Q62</f>
        <v>0</v>
      </c>
      <c r="P72" s="104">
        <f>C72*'2.FoodPricesAndComposition'!R62</f>
        <v>0</v>
      </c>
      <c r="Q72" s="104">
        <f>C72*'2.FoodPricesAndComposition'!S62</f>
        <v>0</v>
      </c>
      <c r="R72" s="104">
        <f>C72*'2.FoodPricesAndComposition'!T62</f>
        <v>0</v>
      </c>
      <c r="S72" s="104">
        <f>C72*'2.FoodPricesAndComposition'!U62</f>
        <v>0</v>
      </c>
      <c r="T72" s="104">
        <f>C72*'2.FoodPricesAndComposition'!V62</f>
        <v>0</v>
      </c>
      <c r="U72" s="104">
        <f>C72*'2.FoodPricesAndComposition'!W62</f>
        <v>0</v>
      </c>
      <c r="V72" s="104">
        <f>C72*'2.FoodPricesAndComposition'!X62</f>
        <v>0</v>
      </c>
      <c r="W72" s="104">
        <f>C72*'2.FoodPricesAndComposition'!Y62</f>
        <v>0</v>
      </c>
      <c r="X72" s="104">
        <f>C72*'2.FoodPricesAndComposition'!Z62</f>
        <v>0</v>
      </c>
      <c r="Y72" s="104">
        <f>C72*'2.FoodPricesAndComposition'!AA62</f>
        <v>0</v>
      </c>
      <c r="Z72" s="104">
        <f>C72*'2.FoodPricesAndComposition'!AB62</f>
        <v>0</v>
      </c>
      <c r="AA72" s="104">
        <f>C72*'2.FoodPricesAndComposition'!AC62</f>
        <v>0</v>
      </c>
      <c r="AB72" s="104">
        <f>C72*'2.FoodPricesAndComposition'!AD62</f>
        <v>0</v>
      </c>
      <c r="AC72">
        <v>58</v>
      </c>
    </row>
    <row r="73" spans="1:29" x14ac:dyDescent="0.25">
      <c r="A73" s="111" t="str">
        <f>'2.FoodPricesAndComposition'!A63</f>
        <v>Milk, reduced fat 2%, fortified, Garelick Farms brand</v>
      </c>
      <c r="B73" s="97">
        <f>C73*'2.FoodPricesAndComposition'!F63</f>
        <v>0</v>
      </c>
      <c r="C73" s="146">
        <v>0</v>
      </c>
      <c r="D73" s="16" t="str">
        <f>'2.FoodPricesAndComposition'!D63</f>
        <v>1 cup</v>
      </c>
      <c r="E73" s="119">
        <f>'2.FoodPricesAndComposition'!F63</f>
        <v>0.62</v>
      </c>
      <c r="F73" s="104">
        <f>C73*'2.FoodPricesAndComposition'!H63</f>
        <v>0</v>
      </c>
      <c r="G73" s="104">
        <f>C73*'2.FoodPricesAndComposition'!I63</f>
        <v>0</v>
      </c>
      <c r="H73" s="104">
        <f>C73*'2.FoodPricesAndComposition'!J63</f>
        <v>0</v>
      </c>
      <c r="I73" s="104">
        <f>C73*'2.FoodPricesAndComposition'!K63</f>
        <v>0</v>
      </c>
      <c r="J73" s="104">
        <f>C73*'2.FoodPricesAndComposition'!L63</f>
        <v>0</v>
      </c>
      <c r="K73" s="104">
        <f>C73*'2.FoodPricesAndComposition'!M63</f>
        <v>0</v>
      </c>
      <c r="L73" s="104">
        <f>C73*'2.FoodPricesAndComposition'!N63</f>
        <v>0</v>
      </c>
      <c r="M73" s="104">
        <f>C73*'2.FoodPricesAndComposition'!O63</f>
        <v>0</v>
      </c>
      <c r="N73" s="104">
        <f>C73*'2.FoodPricesAndComposition'!P63</f>
        <v>0</v>
      </c>
      <c r="O73" s="104">
        <f>C73*'2.FoodPricesAndComposition'!Q63</f>
        <v>0</v>
      </c>
      <c r="P73" s="104">
        <f>C73*'2.FoodPricesAndComposition'!R63</f>
        <v>0</v>
      </c>
      <c r="Q73" s="104">
        <f>C73*'2.FoodPricesAndComposition'!S63</f>
        <v>0</v>
      </c>
      <c r="R73" s="104">
        <f>C73*'2.FoodPricesAndComposition'!T63</f>
        <v>0</v>
      </c>
      <c r="S73" s="104">
        <f>C73*'2.FoodPricesAndComposition'!U63</f>
        <v>0</v>
      </c>
      <c r="T73" s="104">
        <f>C73*'2.FoodPricesAndComposition'!V63</f>
        <v>0</v>
      </c>
      <c r="U73" s="104">
        <f>C73*'2.FoodPricesAndComposition'!W63</f>
        <v>0</v>
      </c>
      <c r="V73" s="104">
        <f>C73*'2.FoodPricesAndComposition'!X63</f>
        <v>0</v>
      </c>
      <c r="W73" s="104">
        <f>C73*'2.FoodPricesAndComposition'!Y63</f>
        <v>0</v>
      </c>
      <c r="X73" s="104">
        <f>C73*'2.FoodPricesAndComposition'!Z63</f>
        <v>0</v>
      </c>
      <c r="Y73" s="104">
        <f>C73*'2.FoodPricesAndComposition'!AA63</f>
        <v>0</v>
      </c>
      <c r="Z73" s="104">
        <f>C73*'2.FoodPricesAndComposition'!AB63</f>
        <v>0</v>
      </c>
      <c r="AA73" s="104">
        <f>C73*'2.FoodPricesAndComposition'!AC63</f>
        <v>0</v>
      </c>
      <c r="AB73" s="104">
        <f>C73*'2.FoodPricesAndComposition'!AD63</f>
        <v>0</v>
      </c>
      <c r="AC73">
        <v>59</v>
      </c>
    </row>
    <row r="74" spans="1:29" x14ac:dyDescent="0.25">
      <c r="A74" s="111" t="str">
        <f>'2.FoodPricesAndComposition'!A64</f>
        <v>Milk, whole, fortified, Stop &amp; Shop brand</v>
      </c>
      <c r="B74" s="97">
        <f>C74*'2.FoodPricesAndComposition'!F64</f>
        <v>0</v>
      </c>
      <c r="C74" s="146">
        <v>0</v>
      </c>
      <c r="D74" s="16" t="str">
        <f>'2.FoodPricesAndComposition'!D64</f>
        <v>1 cup</v>
      </c>
      <c r="E74" s="119">
        <f>'2.FoodPricesAndComposition'!F64</f>
        <v>0.3</v>
      </c>
      <c r="F74" s="104">
        <f>C74*'2.FoodPricesAndComposition'!H64</f>
        <v>0</v>
      </c>
      <c r="G74" s="104">
        <f>C74*'2.FoodPricesAndComposition'!I64</f>
        <v>0</v>
      </c>
      <c r="H74" s="104">
        <f>C74*'2.FoodPricesAndComposition'!J64</f>
        <v>0</v>
      </c>
      <c r="I74" s="104">
        <f>C74*'2.FoodPricesAndComposition'!K64</f>
        <v>0</v>
      </c>
      <c r="J74" s="104">
        <f>C74*'2.FoodPricesAndComposition'!L64</f>
        <v>0</v>
      </c>
      <c r="K74" s="104">
        <f>C74*'2.FoodPricesAndComposition'!M64</f>
        <v>0</v>
      </c>
      <c r="L74" s="104">
        <f>C74*'2.FoodPricesAndComposition'!N64</f>
        <v>0</v>
      </c>
      <c r="M74" s="104">
        <f>C74*'2.FoodPricesAndComposition'!O64</f>
        <v>0</v>
      </c>
      <c r="N74" s="104">
        <f>C74*'2.FoodPricesAndComposition'!P64</f>
        <v>0</v>
      </c>
      <c r="O74" s="104">
        <f>C74*'2.FoodPricesAndComposition'!Q64</f>
        <v>0</v>
      </c>
      <c r="P74" s="104">
        <f>C74*'2.FoodPricesAndComposition'!R64</f>
        <v>0</v>
      </c>
      <c r="Q74" s="104">
        <f>C74*'2.FoodPricesAndComposition'!S64</f>
        <v>0</v>
      </c>
      <c r="R74" s="104">
        <f>C74*'2.FoodPricesAndComposition'!T64</f>
        <v>0</v>
      </c>
      <c r="S74" s="104">
        <f>C74*'2.FoodPricesAndComposition'!U64</f>
        <v>0</v>
      </c>
      <c r="T74" s="104">
        <f>C74*'2.FoodPricesAndComposition'!V64</f>
        <v>0</v>
      </c>
      <c r="U74" s="104">
        <f>C74*'2.FoodPricesAndComposition'!W64</f>
        <v>0</v>
      </c>
      <c r="V74" s="104">
        <f>C74*'2.FoodPricesAndComposition'!X64</f>
        <v>0</v>
      </c>
      <c r="W74" s="104">
        <f>C74*'2.FoodPricesAndComposition'!Y64</f>
        <v>0</v>
      </c>
      <c r="X74" s="104">
        <f>C74*'2.FoodPricesAndComposition'!Z64</f>
        <v>0</v>
      </c>
      <c r="Y74" s="104">
        <f>C74*'2.FoodPricesAndComposition'!AA64</f>
        <v>0</v>
      </c>
      <c r="Z74" s="104">
        <f>C74*'2.FoodPricesAndComposition'!AB64</f>
        <v>0</v>
      </c>
      <c r="AA74" s="104">
        <f>C74*'2.FoodPricesAndComposition'!AC64</f>
        <v>0</v>
      </c>
      <c r="AB74" s="104">
        <f>C74*'2.FoodPricesAndComposition'!AD64</f>
        <v>0</v>
      </c>
      <c r="AC74">
        <v>60</v>
      </c>
    </row>
    <row r="75" spans="1:29" x14ac:dyDescent="0.25">
      <c r="A75" s="111" t="str">
        <f>'2.FoodPricesAndComposition'!A65</f>
        <v>Almond milk, Nature's Promise brand</v>
      </c>
      <c r="B75" s="97">
        <f>C75*'2.FoodPricesAndComposition'!F65</f>
        <v>0</v>
      </c>
      <c r="C75" s="146">
        <v>0</v>
      </c>
      <c r="D75" s="16" t="str">
        <f>'2.FoodPricesAndComposition'!D65</f>
        <v>1 cup</v>
      </c>
      <c r="E75" s="119">
        <f>'2.FoodPricesAndComposition'!F65</f>
        <v>0.36</v>
      </c>
      <c r="F75" s="104">
        <f>C75*'2.FoodPricesAndComposition'!H65</f>
        <v>0</v>
      </c>
      <c r="G75" s="104">
        <f>C75*'2.FoodPricesAndComposition'!I65</f>
        <v>0</v>
      </c>
      <c r="H75" s="104">
        <f>C75*'2.FoodPricesAndComposition'!J65</f>
        <v>0</v>
      </c>
      <c r="I75" s="104">
        <f>C75*'2.FoodPricesAndComposition'!K65</f>
        <v>0</v>
      </c>
      <c r="J75" s="104">
        <f>C75*'2.FoodPricesAndComposition'!L65</f>
        <v>0</v>
      </c>
      <c r="K75" s="104">
        <f>C75*'2.FoodPricesAndComposition'!M65</f>
        <v>0</v>
      </c>
      <c r="L75" s="104">
        <f>C75*'2.FoodPricesAndComposition'!N65</f>
        <v>0</v>
      </c>
      <c r="M75" s="104">
        <f>C75*'2.FoodPricesAndComposition'!O65</f>
        <v>0</v>
      </c>
      <c r="N75" s="104">
        <f>C75*'2.FoodPricesAndComposition'!P65</f>
        <v>0</v>
      </c>
      <c r="O75" s="104">
        <f>C75*'2.FoodPricesAndComposition'!Q65</f>
        <v>0</v>
      </c>
      <c r="P75" s="104">
        <f>C75*'2.FoodPricesAndComposition'!R65</f>
        <v>0</v>
      </c>
      <c r="Q75" s="104">
        <f>C75*'2.FoodPricesAndComposition'!S65</f>
        <v>0</v>
      </c>
      <c r="R75" s="104">
        <f>C75*'2.FoodPricesAndComposition'!T65</f>
        <v>0</v>
      </c>
      <c r="S75" s="104">
        <f>C75*'2.FoodPricesAndComposition'!U65</f>
        <v>0</v>
      </c>
      <c r="T75" s="104">
        <f>C75*'2.FoodPricesAndComposition'!V65</f>
        <v>0</v>
      </c>
      <c r="U75" s="104">
        <f>C75*'2.FoodPricesAndComposition'!W65</f>
        <v>0</v>
      </c>
      <c r="V75" s="104">
        <f>C75*'2.FoodPricesAndComposition'!X65</f>
        <v>0</v>
      </c>
      <c r="W75" s="104">
        <f>C75*'2.FoodPricesAndComposition'!Y65</f>
        <v>0</v>
      </c>
      <c r="X75" s="104">
        <f>C75*'2.FoodPricesAndComposition'!Z65</f>
        <v>0</v>
      </c>
      <c r="Y75" s="104">
        <f>C75*'2.FoodPricesAndComposition'!AA65</f>
        <v>0</v>
      </c>
      <c r="Z75" s="104">
        <f>C75*'2.FoodPricesAndComposition'!AB65</f>
        <v>0</v>
      </c>
      <c r="AA75" s="104">
        <f>C75*'2.FoodPricesAndComposition'!AC65</f>
        <v>0</v>
      </c>
      <c r="AB75" s="104">
        <f>C75*'2.FoodPricesAndComposition'!AD65</f>
        <v>0</v>
      </c>
      <c r="AC75">
        <v>61</v>
      </c>
    </row>
    <row r="76" spans="1:29" x14ac:dyDescent="0.25">
      <c r="A76" s="111" t="str">
        <f>'2.FoodPricesAndComposition'!A66</f>
        <v>Oat milk, Planet Oat Brand</v>
      </c>
      <c r="B76" s="97">
        <f>C76*'2.FoodPricesAndComposition'!F66</f>
        <v>0</v>
      </c>
      <c r="C76" s="146">
        <v>0</v>
      </c>
      <c r="D76" s="16" t="str">
        <f>'2.FoodPricesAndComposition'!D66</f>
        <v>1 cup</v>
      </c>
      <c r="E76" s="119">
        <f>'2.FoodPricesAndComposition'!F66</f>
        <v>0.77</v>
      </c>
      <c r="F76" s="104">
        <f>C76*'2.FoodPricesAndComposition'!H66</f>
        <v>0</v>
      </c>
      <c r="G76" s="104">
        <f>C76*'2.FoodPricesAndComposition'!I66</f>
        <v>0</v>
      </c>
      <c r="H76" s="104">
        <f>C76*'2.FoodPricesAndComposition'!J66</f>
        <v>0</v>
      </c>
      <c r="I76" s="104">
        <f>C76*'2.FoodPricesAndComposition'!K66</f>
        <v>0</v>
      </c>
      <c r="J76" s="104">
        <f>C76*'2.FoodPricesAndComposition'!L66</f>
        <v>0</v>
      </c>
      <c r="K76" s="104">
        <f>C76*'2.FoodPricesAndComposition'!M66</f>
        <v>0</v>
      </c>
      <c r="L76" s="104">
        <f>C76*'2.FoodPricesAndComposition'!N66</f>
        <v>0</v>
      </c>
      <c r="M76" s="104">
        <f>C76*'2.FoodPricesAndComposition'!O66</f>
        <v>0</v>
      </c>
      <c r="N76" s="104">
        <f>C76*'2.FoodPricesAndComposition'!P66</f>
        <v>0</v>
      </c>
      <c r="O76" s="104">
        <f>C76*'2.FoodPricesAndComposition'!Q66</f>
        <v>0</v>
      </c>
      <c r="P76" s="104">
        <f>C76*'2.FoodPricesAndComposition'!R66</f>
        <v>0</v>
      </c>
      <c r="Q76" s="104">
        <f>C76*'2.FoodPricesAndComposition'!S66</f>
        <v>0</v>
      </c>
      <c r="R76" s="104">
        <f>C76*'2.FoodPricesAndComposition'!T66</f>
        <v>0</v>
      </c>
      <c r="S76" s="104">
        <f>C76*'2.FoodPricesAndComposition'!U66</f>
        <v>0</v>
      </c>
      <c r="T76" s="104">
        <f>C76*'2.FoodPricesAndComposition'!V66</f>
        <v>0</v>
      </c>
      <c r="U76" s="104">
        <f>C76*'2.FoodPricesAndComposition'!W66</f>
        <v>0</v>
      </c>
      <c r="V76" s="104">
        <f>C76*'2.FoodPricesAndComposition'!X66</f>
        <v>0</v>
      </c>
      <c r="W76" s="104">
        <f>C76*'2.FoodPricesAndComposition'!Y66</f>
        <v>0</v>
      </c>
      <c r="X76" s="104">
        <f>C76*'2.FoodPricesAndComposition'!Z66</f>
        <v>0</v>
      </c>
      <c r="Y76" s="104">
        <f>C76*'2.FoodPricesAndComposition'!AA66</f>
        <v>0</v>
      </c>
      <c r="Z76" s="104">
        <f>C76*'2.FoodPricesAndComposition'!AB66</f>
        <v>0</v>
      </c>
      <c r="AA76" s="104">
        <f>C76*'2.FoodPricesAndComposition'!AC66</f>
        <v>0</v>
      </c>
      <c r="AB76" s="104">
        <f>C76*'2.FoodPricesAndComposition'!AD66</f>
        <v>0</v>
      </c>
      <c r="AC76">
        <v>62</v>
      </c>
    </row>
    <row r="77" spans="1:29" x14ac:dyDescent="0.25">
      <c r="A77" s="111" t="str">
        <f>'2.FoodPricesAndComposition'!A67</f>
        <v>Soy milk, Nature's Promise brand</v>
      </c>
      <c r="B77" s="97">
        <f>C77*'2.FoodPricesAndComposition'!F67</f>
        <v>0</v>
      </c>
      <c r="C77" s="146">
        <v>0</v>
      </c>
      <c r="D77" s="16" t="str">
        <f>'2.FoodPricesAndComposition'!D67</f>
        <v>1 cup</v>
      </c>
      <c r="E77" s="119">
        <f>'2.FoodPricesAndComposition'!F67</f>
        <v>0.37</v>
      </c>
      <c r="F77" s="104">
        <f>C77*'2.FoodPricesAndComposition'!H67</f>
        <v>0</v>
      </c>
      <c r="G77" s="104">
        <f>C77*'2.FoodPricesAndComposition'!I67</f>
        <v>0</v>
      </c>
      <c r="H77" s="104">
        <f>C77*'2.FoodPricesAndComposition'!J67</f>
        <v>0</v>
      </c>
      <c r="I77" s="104">
        <f>C77*'2.FoodPricesAndComposition'!K67</f>
        <v>0</v>
      </c>
      <c r="J77" s="104">
        <f>C77*'2.FoodPricesAndComposition'!L67</f>
        <v>0</v>
      </c>
      <c r="K77" s="104">
        <f>C77*'2.FoodPricesAndComposition'!M67</f>
        <v>0</v>
      </c>
      <c r="L77" s="104">
        <f>C77*'2.FoodPricesAndComposition'!N67</f>
        <v>0</v>
      </c>
      <c r="M77" s="104">
        <f>C77*'2.FoodPricesAndComposition'!O67</f>
        <v>0</v>
      </c>
      <c r="N77" s="104">
        <f>C77*'2.FoodPricesAndComposition'!P67</f>
        <v>0</v>
      </c>
      <c r="O77" s="104">
        <f>C77*'2.FoodPricesAndComposition'!Q67</f>
        <v>0</v>
      </c>
      <c r="P77" s="104">
        <f>C77*'2.FoodPricesAndComposition'!R67</f>
        <v>0</v>
      </c>
      <c r="Q77" s="104">
        <f>C77*'2.FoodPricesAndComposition'!S67</f>
        <v>0</v>
      </c>
      <c r="R77" s="104">
        <f>C77*'2.FoodPricesAndComposition'!T67</f>
        <v>0</v>
      </c>
      <c r="S77" s="104">
        <f>C77*'2.FoodPricesAndComposition'!U67</f>
        <v>0</v>
      </c>
      <c r="T77" s="104">
        <f>C77*'2.FoodPricesAndComposition'!V67</f>
        <v>0</v>
      </c>
      <c r="U77" s="104">
        <f>C77*'2.FoodPricesAndComposition'!W67</f>
        <v>0</v>
      </c>
      <c r="V77" s="104">
        <f>C77*'2.FoodPricesAndComposition'!X67</f>
        <v>0</v>
      </c>
      <c r="W77" s="104">
        <f>C77*'2.FoodPricesAndComposition'!Y67</f>
        <v>0</v>
      </c>
      <c r="X77" s="104">
        <f>C77*'2.FoodPricesAndComposition'!Z67</f>
        <v>0</v>
      </c>
      <c r="Y77" s="104">
        <f>C77*'2.FoodPricesAndComposition'!AA67</f>
        <v>0</v>
      </c>
      <c r="Z77" s="104">
        <f>C77*'2.FoodPricesAndComposition'!AB67</f>
        <v>0</v>
      </c>
      <c r="AA77" s="104">
        <f>C77*'2.FoodPricesAndComposition'!AC67</f>
        <v>0</v>
      </c>
      <c r="AB77" s="104">
        <f>C77*'2.FoodPricesAndComposition'!AD67</f>
        <v>0</v>
      </c>
      <c r="AC77">
        <v>63</v>
      </c>
    </row>
    <row r="78" spans="1:29" x14ac:dyDescent="0.25">
      <c r="A78" s="111" t="str">
        <f>'2.FoodPricesAndComposition'!A68</f>
        <v xml:space="preserve">Orange Juice, 100% Pure Not From Concentrate, Stop &amp; Shop </v>
      </c>
      <c r="B78" s="97">
        <f>C78*'2.FoodPricesAndComposition'!F68</f>
        <v>0</v>
      </c>
      <c r="C78" s="146">
        <v>0</v>
      </c>
      <c r="D78" s="16" t="str">
        <f>'2.FoodPricesAndComposition'!D68</f>
        <v xml:space="preserve">8 fl oz </v>
      </c>
      <c r="E78" s="119">
        <f>'2.FoodPricesAndComposition'!F68</f>
        <v>0.5</v>
      </c>
      <c r="F78" s="104">
        <f>C78*'2.FoodPricesAndComposition'!H68</f>
        <v>0</v>
      </c>
      <c r="G78" s="104">
        <f>C78*'2.FoodPricesAndComposition'!I68</f>
        <v>0</v>
      </c>
      <c r="H78" s="104">
        <f>C78*'2.FoodPricesAndComposition'!J68</f>
        <v>0</v>
      </c>
      <c r="I78" s="104">
        <f>C78*'2.FoodPricesAndComposition'!K68</f>
        <v>0</v>
      </c>
      <c r="J78" s="104">
        <f>C78*'2.FoodPricesAndComposition'!L68</f>
        <v>0</v>
      </c>
      <c r="K78" s="104">
        <f>C78*'2.FoodPricesAndComposition'!M68</f>
        <v>0</v>
      </c>
      <c r="L78" s="104">
        <f>C78*'2.FoodPricesAndComposition'!N68</f>
        <v>0</v>
      </c>
      <c r="M78" s="104">
        <f>C78*'2.FoodPricesAndComposition'!O68</f>
        <v>0</v>
      </c>
      <c r="N78" s="104">
        <f>C78*'2.FoodPricesAndComposition'!P68</f>
        <v>0</v>
      </c>
      <c r="O78" s="104">
        <f>C78*'2.FoodPricesAndComposition'!Q68</f>
        <v>0</v>
      </c>
      <c r="P78" s="104">
        <f>C78*'2.FoodPricesAndComposition'!R68</f>
        <v>0</v>
      </c>
      <c r="Q78" s="104">
        <f>C78*'2.FoodPricesAndComposition'!S68</f>
        <v>0</v>
      </c>
      <c r="R78" s="104">
        <f>C78*'2.FoodPricesAndComposition'!T68</f>
        <v>0</v>
      </c>
      <c r="S78" s="104">
        <f>C78*'2.FoodPricesAndComposition'!U68</f>
        <v>0</v>
      </c>
      <c r="T78" s="104">
        <f>C78*'2.FoodPricesAndComposition'!V68</f>
        <v>0</v>
      </c>
      <c r="U78" s="104">
        <f>C78*'2.FoodPricesAndComposition'!W68</f>
        <v>0</v>
      </c>
      <c r="V78" s="104">
        <f>C78*'2.FoodPricesAndComposition'!X68</f>
        <v>0</v>
      </c>
      <c r="W78" s="104">
        <f>C78*'2.FoodPricesAndComposition'!Y68</f>
        <v>0</v>
      </c>
      <c r="X78" s="104">
        <f>C78*'2.FoodPricesAndComposition'!Z68</f>
        <v>0</v>
      </c>
      <c r="Y78" s="104">
        <f>C78*'2.FoodPricesAndComposition'!AA68</f>
        <v>0</v>
      </c>
      <c r="Z78" s="104">
        <f>C78*'2.FoodPricesAndComposition'!AB68</f>
        <v>0</v>
      </c>
      <c r="AA78" s="104">
        <f>C78*'2.FoodPricesAndComposition'!AC68</f>
        <v>0</v>
      </c>
      <c r="AB78" s="104">
        <f>C78*'2.FoodPricesAndComposition'!AD68</f>
        <v>0</v>
      </c>
      <c r="AC78">
        <v>64</v>
      </c>
    </row>
    <row r="84" spans="5:28" hidden="1" x14ac:dyDescent="0.25">
      <c r="E84" s="27" t="s">
        <v>622</v>
      </c>
      <c r="G84" s="245">
        <v>1</v>
      </c>
      <c r="H84" s="245">
        <v>1</v>
      </c>
      <c r="I84" s="245">
        <v>1</v>
      </c>
      <c r="J84" s="245">
        <v>1</v>
      </c>
      <c r="K84" s="245">
        <v>1</v>
      </c>
      <c r="L84" s="245">
        <v>1</v>
      </c>
      <c r="M84" s="245">
        <v>1</v>
      </c>
      <c r="N84" s="245">
        <v>1</v>
      </c>
      <c r="O84" s="245">
        <v>1</v>
      </c>
      <c r="P84" s="245">
        <v>1</v>
      </c>
      <c r="Q84" s="245">
        <v>1</v>
      </c>
      <c r="R84" s="245">
        <v>1</v>
      </c>
      <c r="S84" s="245">
        <v>1</v>
      </c>
      <c r="T84" s="245">
        <v>1</v>
      </c>
      <c r="U84" s="245">
        <v>1</v>
      </c>
      <c r="V84" s="245">
        <v>1</v>
      </c>
      <c r="W84" s="245">
        <v>1</v>
      </c>
      <c r="X84" s="245">
        <v>1</v>
      </c>
      <c r="Y84" s="245">
        <v>1</v>
      </c>
      <c r="Z84" s="245">
        <v>1</v>
      </c>
      <c r="AA84" s="245">
        <v>1</v>
      </c>
      <c r="AB84" s="245">
        <v>1</v>
      </c>
    </row>
  </sheetData>
  <protectedRanges>
    <protectedRange sqref="C14:C78" name="Number of servings_1_2"/>
  </protectedRanges>
  <mergeCells count="12">
    <mergeCell ref="A11:Y11"/>
    <mergeCell ref="A1:Y1"/>
    <mergeCell ref="A2:D2"/>
    <mergeCell ref="A3:E3"/>
    <mergeCell ref="A4:E4"/>
    <mergeCell ref="A5:E5"/>
    <mergeCell ref="A6:E6"/>
    <mergeCell ref="A7:E7"/>
    <mergeCell ref="A8:E8"/>
    <mergeCell ref="F8:F9"/>
    <mergeCell ref="A9:E9"/>
    <mergeCell ref="F10:AB10"/>
  </mergeCells>
  <conditionalFormatting sqref="B13">
    <cfRule type="colorScale" priority="6">
      <colorScale>
        <cfvo type="num" val="1"/>
        <cfvo type="num" val="2.5"/>
        <cfvo type="num" val="5"/>
        <color theme="9"/>
        <color rgb="FFFCFCFF"/>
        <color rgb="FFC00000"/>
      </colorScale>
    </cfRule>
  </conditionalFormatting>
  <conditionalFormatting sqref="C14:C78">
    <cfRule type="cellIs" dxfId="9" priority="1" operator="greaterThan">
      <formula>0</formula>
    </cfRule>
  </conditionalFormatting>
  <conditionalFormatting sqref="F8">
    <cfRule type="colorScale" priority="5">
      <colorScale>
        <cfvo type="num" val="0.85"/>
        <cfvo type="num" val="1"/>
        <cfvo type="num" val="1.1499999999999999"/>
        <color rgb="FFFF5757"/>
        <color theme="0"/>
        <color rgb="FFFF5757"/>
      </colorScale>
    </cfRule>
  </conditionalFormatting>
  <conditionalFormatting sqref="F8:Y8 G9:Z9 AA8:AB8">
    <cfRule type="cellIs" dxfId="8" priority="7" operator="between">
      <formula>0.99</formula>
      <formula>1.01</formula>
    </cfRule>
  </conditionalFormatting>
  <conditionalFormatting sqref="G9:M9 Q9:U9 W9:Z9">
    <cfRule type="colorScale" priority="4">
      <colorScale>
        <cfvo type="num" val="0.85"/>
        <cfvo type="num" val="1"/>
        <cfvo type="num" val="1.1499999999999999"/>
        <color theme="4" tint="0.59999389629810485"/>
        <color theme="0"/>
        <color rgb="FFFF5757"/>
      </colorScale>
    </cfRule>
  </conditionalFormatting>
  <conditionalFormatting sqref="G8:Y8 AA8:AB8">
    <cfRule type="colorScale" priority="3">
      <colorScale>
        <cfvo type="num" val="0.85"/>
        <cfvo type="num" val="1"/>
        <cfvo type="num" val="1.1499999999999999"/>
        <color rgb="FFFF5757"/>
        <color theme="0"/>
        <color theme="4" tint="0.59999389629810485"/>
      </colorScale>
    </cfRule>
  </conditionalFormatting>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7F978-3855-934D-9320-EA524FB0C8B4}">
  <sheetPr>
    <tabColor rgb="FF0070C0"/>
  </sheetPr>
  <dimension ref="A1:AC84"/>
  <sheetViews>
    <sheetView zoomScale="90" zoomScaleNormal="90" workbookViewId="0">
      <pane xSplit="5" ySplit="13" topLeftCell="AB14" activePane="bottomRight" state="frozen"/>
      <selection pane="topRight" activeCell="F1" sqref="F1"/>
      <selection pane="bottomLeft" activeCell="A14" sqref="A14"/>
      <selection pane="bottomRight" activeCell="C15" sqref="C15"/>
    </sheetView>
  </sheetViews>
  <sheetFormatPr defaultColWidth="10.875" defaultRowHeight="15.75" x14ac:dyDescent="0.25"/>
  <cols>
    <col min="1" max="1" width="56" style="16" customWidth="1"/>
    <col min="2" max="2" width="10.875" style="97" customWidth="1"/>
    <col min="3" max="3" width="10.875" style="54" customWidth="1"/>
    <col min="4" max="5" width="10.875" style="27" customWidth="1"/>
    <col min="6" max="14" width="8.125" style="16" customWidth="1"/>
    <col min="15" max="15" width="9" style="16" customWidth="1"/>
    <col min="16" max="22" width="8.125" style="16" customWidth="1"/>
    <col min="23" max="23" width="9.625" style="16" customWidth="1"/>
    <col min="24" max="24" width="8.125" style="16" customWidth="1"/>
    <col min="25" max="25" width="6.625" style="16" customWidth="1"/>
    <col min="26" max="26" width="9.375" customWidth="1"/>
    <col min="28" max="16384" width="10.875" style="16"/>
  </cols>
  <sheetData>
    <row r="1" spans="1:29" x14ac:dyDescent="0.25">
      <c r="A1" s="284" t="s">
        <v>761</v>
      </c>
      <c r="B1" s="284"/>
      <c r="C1" s="284"/>
      <c r="D1" s="284"/>
      <c r="E1" s="284"/>
      <c r="F1" s="284"/>
      <c r="G1" s="284"/>
      <c r="H1" s="284"/>
      <c r="I1" s="284"/>
      <c r="J1" s="284"/>
      <c r="K1" s="284"/>
      <c r="L1" s="284"/>
      <c r="M1" s="284"/>
      <c r="N1" s="284"/>
      <c r="O1" s="284"/>
      <c r="P1" s="284"/>
      <c r="Q1" s="284"/>
      <c r="R1" s="284"/>
      <c r="S1" s="284"/>
      <c r="T1" s="284"/>
      <c r="U1" s="284"/>
      <c r="V1" s="284"/>
      <c r="W1" s="284"/>
      <c r="X1" s="284"/>
      <c r="Y1" s="284"/>
    </row>
    <row r="2" spans="1:29" s="8" customFormat="1" ht="51.75" customHeight="1" x14ac:dyDescent="0.25">
      <c r="A2" s="285"/>
      <c r="B2" s="285"/>
      <c r="C2" s="285"/>
      <c r="D2" s="285"/>
      <c r="E2" s="244"/>
      <c r="F2" s="83" t="s">
        <v>2</v>
      </c>
      <c r="G2" s="83" t="s">
        <v>528</v>
      </c>
      <c r="H2" s="83" t="s">
        <v>458</v>
      </c>
      <c r="I2" s="83" t="s">
        <v>496</v>
      </c>
      <c r="J2" s="83" t="s">
        <v>459</v>
      </c>
      <c r="K2" s="83" t="s">
        <v>460</v>
      </c>
      <c r="L2" s="83" t="s">
        <v>461</v>
      </c>
      <c r="M2" s="83" t="s">
        <v>462</v>
      </c>
      <c r="N2" s="83" t="s">
        <v>12</v>
      </c>
      <c r="O2" s="83" t="s">
        <v>495</v>
      </c>
      <c r="P2" s="83" t="s">
        <v>463</v>
      </c>
      <c r="Q2" s="83" t="s">
        <v>456</v>
      </c>
      <c r="R2" s="83" t="s">
        <v>457</v>
      </c>
      <c r="S2" s="83" t="s">
        <v>16</v>
      </c>
      <c r="T2" s="83" t="s">
        <v>497</v>
      </c>
      <c r="U2" s="83" t="s">
        <v>17</v>
      </c>
      <c r="V2" s="83" t="s">
        <v>464</v>
      </c>
      <c r="W2" s="83" t="s">
        <v>498</v>
      </c>
      <c r="X2" s="83" t="s">
        <v>500</v>
      </c>
      <c r="Y2" s="83" t="s">
        <v>21</v>
      </c>
      <c r="Z2" s="83" t="s">
        <v>20</v>
      </c>
      <c r="AA2" s="83" t="s">
        <v>505</v>
      </c>
      <c r="AB2" s="83" t="s">
        <v>506</v>
      </c>
    </row>
    <row r="3" spans="1:29" s="8" customFormat="1" ht="16.5" customHeight="1" x14ac:dyDescent="0.25">
      <c r="A3" s="287" t="s">
        <v>519</v>
      </c>
      <c r="B3" s="287"/>
      <c r="C3" s="287"/>
      <c r="D3" s="287"/>
      <c r="E3" s="287"/>
      <c r="F3" s="84"/>
      <c r="G3" s="84"/>
      <c r="H3" s="84"/>
      <c r="I3" s="84"/>
      <c r="J3" s="84"/>
      <c r="K3" s="84"/>
      <c r="L3" s="84"/>
      <c r="M3" s="84"/>
      <c r="N3" s="84"/>
      <c r="O3" s="84"/>
      <c r="P3" s="84"/>
      <c r="Q3" s="84"/>
      <c r="R3" s="84"/>
      <c r="S3" s="84"/>
      <c r="T3" s="84"/>
      <c r="U3" s="84"/>
      <c r="V3" s="84"/>
      <c r="W3" s="84"/>
      <c r="X3" s="84"/>
      <c r="Y3" s="84"/>
    </row>
    <row r="4" spans="1:29" s="8" customFormat="1" ht="15.75" customHeight="1" x14ac:dyDescent="0.25">
      <c r="A4" s="286" t="s">
        <v>518</v>
      </c>
      <c r="B4" s="286"/>
      <c r="C4" s="286"/>
      <c r="D4" s="286"/>
      <c r="E4" s="286"/>
      <c r="F4" s="107">
        <f>'1.NutrientRequirements'!B7</f>
        <v>2900</v>
      </c>
      <c r="G4" s="108"/>
      <c r="H4" s="108"/>
      <c r="I4" s="108"/>
      <c r="J4" s="108"/>
      <c r="K4" s="108"/>
      <c r="L4" s="108"/>
      <c r="M4" s="108"/>
      <c r="N4" s="108"/>
      <c r="O4" s="108"/>
      <c r="P4" s="108"/>
      <c r="Q4" s="108"/>
      <c r="R4" s="108"/>
      <c r="S4" s="108"/>
      <c r="T4" s="108"/>
      <c r="U4" s="108"/>
      <c r="V4" s="108"/>
      <c r="W4" s="108"/>
      <c r="X4" s="108"/>
      <c r="Y4" s="108"/>
    </row>
    <row r="5" spans="1:29" x14ac:dyDescent="0.25">
      <c r="A5" s="286" t="s">
        <v>517</v>
      </c>
      <c r="B5" s="286"/>
      <c r="C5" s="286"/>
      <c r="D5" s="286"/>
      <c r="E5" s="286"/>
      <c r="F5" s="89"/>
      <c r="G5" s="107">
        <f>'1.NutrientRequirements'!C7</f>
        <v>73</v>
      </c>
      <c r="H5" s="107">
        <f>'1.NutrientRequirements'!D7</f>
        <v>64</v>
      </c>
      <c r="I5" s="107">
        <f>'1.NutrientRequirements'!E7</f>
        <v>326</v>
      </c>
      <c r="J5" s="107">
        <f>'1.NutrientRequirements'!F7</f>
        <v>900</v>
      </c>
      <c r="K5" s="107">
        <f>'1.NutrientRequirements'!G7</f>
        <v>90</v>
      </c>
      <c r="L5" s="107">
        <f>'1.NutrientRequirements'!H7</f>
        <v>1.3</v>
      </c>
      <c r="M5" s="107">
        <f>'1.NutrientRequirements'!I7</f>
        <v>15</v>
      </c>
      <c r="N5" s="107">
        <f>'1.NutrientRequirements'!J7</f>
        <v>1.2</v>
      </c>
      <c r="O5" s="107">
        <f>'1.NutrientRequirements'!K7</f>
        <v>1.3</v>
      </c>
      <c r="P5" s="107">
        <f>'1.NutrientRequirements'!L7</f>
        <v>2.4</v>
      </c>
      <c r="Q5" s="107">
        <f>'1.NutrientRequirements'!M7</f>
        <v>400</v>
      </c>
      <c r="R5" s="107">
        <f>'1.NutrientRequirements'!N7</f>
        <v>16</v>
      </c>
      <c r="S5" s="107">
        <f>'1.NutrientRequirements'!O7</f>
        <v>1000</v>
      </c>
      <c r="T5" s="107">
        <f>'1.NutrientRequirements'!P7</f>
        <v>0.9</v>
      </c>
      <c r="U5" s="107">
        <f>'1.NutrientRequirements'!Q7</f>
        <v>8</v>
      </c>
      <c r="V5" s="107">
        <f>'1.NutrientRequirements'!R7</f>
        <v>400</v>
      </c>
      <c r="W5" s="107">
        <f>'1.NutrientRequirements'!S7</f>
        <v>700</v>
      </c>
      <c r="X5" s="107">
        <f>'1.NutrientRequirements'!T7</f>
        <v>55</v>
      </c>
      <c r="Y5" s="107">
        <f>'1.NutrientRequirements'!U7</f>
        <v>11</v>
      </c>
      <c r="Z5" s="107"/>
      <c r="AA5" s="85">
        <f>'1.NutrientRequirements'!W7</f>
        <v>3400</v>
      </c>
      <c r="AB5" s="85">
        <f>'1.NutrientRequirements'!X7</f>
        <v>41</v>
      </c>
    </row>
    <row r="6" spans="1:29" x14ac:dyDescent="0.25">
      <c r="A6" s="286" t="s">
        <v>516</v>
      </c>
      <c r="B6" s="286"/>
      <c r="C6" s="286"/>
      <c r="D6" s="286"/>
      <c r="E6" s="286"/>
      <c r="F6" s="109"/>
      <c r="G6" s="109">
        <f>'1.NutrientRequirements'!C8</f>
        <v>254</v>
      </c>
      <c r="H6" s="109">
        <f>'1.NutrientRequirements'!D8</f>
        <v>113</v>
      </c>
      <c r="I6" s="109">
        <f>'1.NutrientRequirements'!E8</f>
        <v>472</v>
      </c>
      <c r="J6" s="109">
        <f>'1.NutrientRequirements'!F8</f>
        <v>3000</v>
      </c>
      <c r="K6" s="109">
        <f>'1.NutrientRequirements'!G8</f>
        <v>2000</v>
      </c>
      <c r="L6" s="109">
        <f>'1.NutrientRequirements'!H8</f>
        <v>100</v>
      </c>
      <c r="M6" s="109">
        <f>'1.NutrientRequirements'!I8</f>
        <v>1000</v>
      </c>
      <c r="N6" s="109"/>
      <c r="O6" s="109"/>
      <c r="P6" s="109"/>
      <c r="Q6" s="109">
        <f>'1.NutrientRequirements'!M8</f>
        <v>1000</v>
      </c>
      <c r="R6" s="109">
        <f>'1.NutrientRequirements'!N8</f>
        <v>35</v>
      </c>
      <c r="S6" s="109">
        <f>'1.NutrientRequirements'!O8</f>
        <v>2500</v>
      </c>
      <c r="T6" s="109">
        <f>'1.NutrientRequirements'!P8</f>
        <v>10</v>
      </c>
      <c r="U6" s="109">
        <f>'1.NutrientRequirements'!Q8</f>
        <v>45</v>
      </c>
      <c r="V6" s="109"/>
      <c r="W6" s="109">
        <f>'1.NutrientRequirements'!S8</f>
        <v>4000</v>
      </c>
      <c r="X6" s="109">
        <f>'1.NutrientRequirements'!T8</f>
        <v>400</v>
      </c>
      <c r="Y6" s="109">
        <f>'1.NutrientRequirements'!U8</f>
        <v>40</v>
      </c>
      <c r="Z6" s="109">
        <f>'1.NutrientRequirements'!V8</f>
        <v>2300</v>
      </c>
    </row>
    <row r="7" spans="1:29" s="98" customFormat="1" x14ac:dyDescent="0.25">
      <c r="A7" s="288" t="s">
        <v>513</v>
      </c>
      <c r="B7" s="288"/>
      <c r="C7" s="288"/>
      <c r="D7" s="288"/>
      <c r="E7" s="288"/>
      <c r="F7" s="99"/>
      <c r="G7" s="99"/>
      <c r="H7" s="99"/>
      <c r="I7" s="99"/>
      <c r="O7" s="99"/>
      <c r="P7" s="99"/>
      <c r="Q7" s="99"/>
      <c r="V7" s="99"/>
      <c r="W7" s="99"/>
    </row>
    <row r="8" spans="1:29" s="98" customFormat="1" x14ac:dyDescent="0.25">
      <c r="A8" s="289" t="s">
        <v>514</v>
      </c>
      <c r="B8" s="289"/>
      <c r="C8" s="289"/>
      <c r="D8" s="289"/>
      <c r="E8" s="289"/>
      <c r="F8" s="291">
        <f>F$13/F$4</f>
        <v>0</v>
      </c>
      <c r="G8" s="103">
        <f t="shared" ref="G8:AB8" si="0">G13/G5</f>
        <v>0</v>
      </c>
      <c r="H8" s="103">
        <f t="shared" si="0"/>
        <v>0</v>
      </c>
      <c r="I8" s="103">
        <f t="shared" si="0"/>
        <v>0</v>
      </c>
      <c r="J8" s="103">
        <f t="shared" si="0"/>
        <v>0</v>
      </c>
      <c r="K8" s="103">
        <f t="shared" si="0"/>
        <v>0</v>
      </c>
      <c r="L8" s="103">
        <f t="shared" si="0"/>
        <v>0</v>
      </c>
      <c r="M8" s="103">
        <f t="shared" si="0"/>
        <v>0</v>
      </c>
      <c r="N8" s="103">
        <f t="shared" si="0"/>
        <v>0</v>
      </c>
      <c r="O8" s="103">
        <f t="shared" si="0"/>
        <v>0</v>
      </c>
      <c r="P8" s="103">
        <f t="shared" si="0"/>
        <v>0</v>
      </c>
      <c r="Q8" s="103">
        <f t="shared" si="0"/>
        <v>0</v>
      </c>
      <c r="R8" s="103">
        <f t="shared" si="0"/>
        <v>0</v>
      </c>
      <c r="S8" s="103">
        <f t="shared" si="0"/>
        <v>0</v>
      </c>
      <c r="T8" s="103">
        <f t="shared" si="0"/>
        <v>0</v>
      </c>
      <c r="U8" s="103">
        <f t="shared" si="0"/>
        <v>0</v>
      </c>
      <c r="V8" s="103">
        <f t="shared" si="0"/>
        <v>0</v>
      </c>
      <c r="W8" s="103">
        <f t="shared" si="0"/>
        <v>0</v>
      </c>
      <c r="X8" s="103">
        <f t="shared" si="0"/>
        <v>0</v>
      </c>
      <c r="Y8" s="103">
        <f t="shared" si="0"/>
        <v>0</v>
      </c>
      <c r="Z8" s="103"/>
      <c r="AA8" s="103">
        <f t="shared" si="0"/>
        <v>0</v>
      </c>
      <c r="AB8" s="103">
        <f t="shared" si="0"/>
        <v>0</v>
      </c>
    </row>
    <row r="9" spans="1:29" s="98" customFormat="1" x14ac:dyDescent="0.25">
      <c r="A9" s="290" t="s">
        <v>515</v>
      </c>
      <c r="B9" s="290"/>
      <c r="C9" s="290"/>
      <c r="D9" s="290"/>
      <c r="E9" s="290"/>
      <c r="F9" s="292"/>
      <c r="G9" s="124">
        <f>G13/G6</f>
        <v>0</v>
      </c>
      <c r="H9" s="125">
        <f t="shared" ref="H9:M9" si="1">H13/H6</f>
        <v>0</v>
      </c>
      <c r="I9" s="125">
        <f t="shared" si="1"/>
        <v>0</v>
      </c>
      <c r="J9" s="125">
        <f t="shared" si="1"/>
        <v>0</v>
      </c>
      <c r="K9" s="125">
        <f t="shared" si="1"/>
        <v>0</v>
      </c>
      <c r="L9" s="125">
        <f t="shared" si="1"/>
        <v>0</v>
      </c>
      <c r="M9" s="125">
        <f t="shared" si="1"/>
        <v>0</v>
      </c>
      <c r="N9" s="125"/>
      <c r="O9" s="124"/>
      <c r="P9" s="124"/>
      <c r="Q9" s="124">
        <f>Q13/Q6</f>
        <v>0</v>
      </c>
      <c r="R9" s="125">
        <f>R13/R6</f>
        <v>0</v>
      </c>
      <c r="S9" s="125">
        <f>S13/S6</f>
        <v>0</v>
      </c>
      <c r="T9" s="125">
        <f>T13/T6</f>
        <v>0</v>
      </c>
      <c r="U9" s="125">
        <f>U13/U6</f>
        <v>0</v>
      </c>
      <c r="V9" s="124"/>
      <c r="W9" s="124">
        <f>W13/W6</f>
        <v>0</v>
      </c>
      <c r="X9" s="125">
        <f>X13/X6</f>
        <v>0</v>
      </c>
      <c r="Y9" s="125">
        <f>Y13/Y6</f>
        <v>0</v>
      </c>
      <c r="Z9" s="125">
        <f>Z13/Z6</f>
        <v>0</v>
      </c>
      <c r="AA9" s="124"/>
      <c r="AB9" s="124"/>
    </row>
    <row r="10" spans="1:29" s="98" customFormat="1" ht="79.5" customHeight="1" x14ac:dyDescent="0.25">
      <c r="A10" s="139"/>
      <c r="B10" s="142"/>
      <c r="C10" s="142"/>
      <c r="D10" s="142"/>
      <c r="E10" s="142"/>
      <c r="F10" s="293" t="s">
        <v>520</v>
      </c>
      <c r="G10" s="293"/>
      <c r="H10" s="293"/>
      <c r="I10" s="293"/>
      <c r="J10" s="293"/>
      <c r="K10" s="293"/>
      <c r="L10" s="293"/>
      <c r="M10" s="293"/>
      <c r="N10" s="293"/>
      <c r="O10" s="293"/>
      <c r="P10" s="293"/>
      <c r="Q10" s="293"/>
      <c r="R10" s="293"/>
      <c r="S10" s="293"/>
      <c r="T10" s="293"/>
      <c r="U10" s="293"/>
      <c r="V10" s="293"/>
      <c r="W10" s="293"/>
      <c r="X10" s="293"/>
      <c r="Y10" s="293"/>
      <c r="Z10" s="293"/>
      <c r="AA10" s="293"/>
      <c r="AB10" s="293"/>
    </row>
    <row r="11" spans="1:29" s="98" customFormat="1" ht="18.75" customHeight="1" x14ac:dyDescent="0.25">
      <c r="A11" s="284" t="s">
        <v>760</v>
      </c>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103"/>
    </row>
    <row r="12" spans="1:29" s="105" customFormat="1" ht="59.25" customHeight="1" x14ac:dyDescent="0.25">
      <c r="A12" s="123"/>
      <c r="B12" s="126" t="s">
        <v>472</v>
      </c>
      <c r="C12" s="127" t="s">
        <v>471</v>
      </c>
      <c r="D12" s="83" t="s">
        <v>473</v>
      </c>
      <c r="E12" s="83" t="s">
        <v>160</v>
      </c>
      <c r="F12" s="83" t="s">
        <v>2</v>
      </c>
      <c r="G12" s="83" t="s">
        <v>3</v>
      </c>
      <c r="H12" s="83" t="s">
        <v>458</v>
      </c>
      <c r="I12" s="83" t="s">
        <v>496</v>
      </c>
      <c r="J12" s="83" t="s">
        <v>459</v>
      </c>
      <c r="K12" s="83" t="s">
        <v>460</v>
      </c>
      <c r="L12" s="83" t="s">
        <v>461</v>
      </c>
      <c r="M12" s="83" t="s">
        <v>462</v>
      </c>
      <c r="N12" s="83" t="s">
        <v>12</v>
      </c>
      <c r="O12" s="83" t="s">
        <v>495</v>
      </c>
      <c r="P12" s="83" t="s">
        <v>463</v>
      </c>
      <c r="Q12" s="83" t="s">
        <v>456</v>
      </c>
      <c r="R12" s="83" t="s">
        <v>457</v>
      </c>
      <c r="S12" s="83" t="s">
        <v>16</v>
      </c>
      <c r="T12" s="83" t="s">
        <v>497</v>
      </c>
      <c r="U12" s="83" t="s">
        <v>17</v>
      </c>
      <c r="V12" s="83" t="s">
        <v>464</v>
      </c>
      <c r="W12" s="83" t="s">
        <v>498</v>
      </c>
      <c r="X12" s="83" t="s">
        <v>500</v>
      </c>
      <c r="Y12" s="83" t="s">
        <v>21</v>
      </c>
      <c r="Z12" s="83" t="s">
        <v>20</v>
      </c>
      <c r="AA12" s="83" t="s">
        <v>505</v>
      </c>
      <c r="AB12" s="83" t="s">
        <v>506</v>
      </c>
    </row>
    <row r="13" spans="1:29" s="100" customFormat="1" ht="19.5" customHeight="1" x14ac:dyDescent="0.25">
      <c r="A13" s="120" t="s">
        <v>474</v>
      </c>
      <c r="B13" s="121">
        <f>SUM(B14:B78)</f>
        <v>0</v>
      </c>
      <c r="C13" s="120"/>
      <c r="D13" s="120"/>
      <c r="E13" s="120"/>
      <c r="F13" s="122">
        <f>SUM(F14:F78)</f>
        <v>0</v>
      </c>
      <c r="G13" s="122">
        <f>SUM(G14:G78)</f>
        <v>0</v>
      </c>
      <c r="H13" s="122">
        <f>SUM(H14:H78)</f>
        <v>0</v>
      </c>
      <c r="I13" s="122">
        <f>SUM(I14:I78)</f>
        <v>0</v>
      </c>
      <c r="J13" s="122">
        <f>SUM(J14:J78)</f>
        <v>0</v>
      </c>
      <c r="K13" s="122">
        <f t="shared" ref="K13:AB13" si="2">SUM(K14:K78)</f>
        <v>0</v>
      </c>
      <c r="L13" s="122">
        <f t="shared" si="2"/>
        <v>0</v>
      </c>
      <c r="M13" s="122">
        <f t="shared" si="2"/>
        <v>0</v>
      </c>
      <c r="N13" s="122">
        <f t="shared" si="2"/>
        <v>0</v>
      </c>
      <c r="O13" s="122">
        <f t="shared" si="2"/>
        <v>0</v>
      </c>
      <c r="P13" s="122">
        <f t="shared" si="2"/>
        <v>0</v>
      </c>
      <c r="Q13" s="122">
        <f t="shared" si="2"/>
        <v>0</v>
      </c>
      <c r="R13" s="122">
        <f t="shared" si="2"/>
        <v>0</v>
      </c>
      <c r="S13" s="122">
        <f t="shared" si="2"/>
        <v>0</v>
      </c>
      <c r="T13" s="122">
        <f t="shared" si="2"/>
        <v>0</v>
      </c>
      <c r="U13" s="122">
        <f t="shared" si="2"/>
        <v>0</v>
      </c>
      <c r="V13" s="122">
        <f t="shared" si="2"/>
        <v>0</v>
      </c>
      <c r="W13" s="122">
        <f t="shared" si="2"/>
        <v>0</v>
      </c>
      <c r="X13" s="122">
        <f t="shared" si="2"/>
        <v>0</v>
      </c>
      <c r="Y13" s="122">
        <f t="shared" si="2"/>
        <v>0</v>
      </c>
      <c r="Z13" s="122">
        <f t="shared" si="2"/>
        <v>0</v>
      </c>
      <c r="AA13" s="122">
        <f t="shared" si="2"/>
        <v>0</v>
      </c>
      <c r="AB13" s="122">
        <f t="shared" si="2"/>
        <v>0</v>
      </c>
      <c r="AC13" s="128" t="s">
        <v>479</v>
      </c>
    </row>
    <row r="14" spans="1:29" s="100" customFormat="1" ht="18.95" customHeight="1" x14ac:dyDescent="0.25">
      <c r="A14" s="100" t="str">
        <f>'2.FoodPricesAndComposition'!A4</f>
        <v>Fruits &amp; vegetables</v>
      </c>
      <c r="B14" s="96"/>
      <c r="C14" s="147"/>
      <c r="F14" s="145"/>
      <c r="G14" s="106"/>
      <c r="H14" s="106"/>
      <c r="I14" s="106"/>
      <c r="J14" s="106"/>
      <c r="K14" s="106"/>
      <c r="L14" s="106"/>
      <c r="M14" s="106"/>
      <c r="N14" s="106"/>
      <c r="O14" s="106"/>
      <c r="P14" s="106"/>
      <c r="Q14" s="106"/>
      <c r="R14" s="106"/>
      <c r="S14" s="106"/>
      <c r="T14" s="106"/>
      <c r="U14" s="106"/>
      <c r="V14" s="106"/>
      <c r="W14" s="106"/>
      <c r="X14" s="106"/>
      <c r="Y14" s="106"/>
      <c r="AA14" s="128"/>
      <c r="AC14" s="128">
        <v>0</v>
      </c>
    </row>
    <row r="15" spans="1:29" x14ac:dyDescent="0.25">
      <c r="A15" s="111" t="str">
        <f>'2.FoodPricesAndComposition'!A5</f>
        <v xml:space="preserve">Apples, gala </v>
      </c>
      <c r="B15" s="97">
        <f>C15*'2.FoodPricesAndComposition'!F5</f>
        <v>0</v>
      </c>
      <c r="C15" s="146">
        <v>0</v>
      </c>
      <c r="D15" s="16" t="str">
        <f>'2.FoodPricesAndComposition'!D5</f>
        <v>1 apple</v>
      </c>
      <c r="E15" s="119">
        <f>'2.FoodPricesAndComposition'!F5</f>
        <v>0.86</v>
      </c>
      <c r="F15" s="104">
        <f>C15*'2.FoodPricesAndComposition'!H5</f>
        <v>0</v>
      </c>
      <c r="G15" s="104">
        <f>C15*'2.FoodPricesAndComposition'!I5</f>
        <v>0</v>
      </c>
      <c r="H15" s="104">
        <f>C15*'2.FoodPricesAndComposition'!J5</f>
        <v>0</v>
      </c>
      <c r="I15" s="104">
        <f>C15*'2.FoodPricesAndComposition'!K5</f>
        <v>0</v>
      </c>
      <c r="J15" s="104">
        <f>C15*'2.FoodPricesAndComposition'!L5</f>
        <v>0</v>
      </c>
      <c r="K15" s="104">
        <f>C15*'2.FoodPricesAndComposition'!M5</f>
        <v>0</v>
      </c>
      <c r="L15" s="104">
        <f>C15*'2.FoodPricesAndComposition'!N5</f>
        <v>0</v>
      </c>
      <c r="M15" s="104">
        <f>C15*'2.FoodPricesAndComposition'!O5</f>
        <v>0</v>
      </c>
      <c r="N15" s="104">
        <f>C15*'2.FoodPricesAndComposition'!P5</f>
        <v>0</v>
      </c>
      <c r="O15" s="104">
        <f>C15*'2.FoodPricesAndComposition'!Q5</f>
        <v>0</v>
      </c>
      <c r="P15" s="104">
        <f>C15*'2.FoodPricesAndComposition'!R5</f>
        <v>0</v>
      </c>
      <c r="Q15" s="104">
        <f>C15*'2.FoodPricesAndComposition'!S5</f>
        <v>0</v>
      </c>
      <c r="R15" s="104">
        <f>C15*'2.FoodPricesAndComposition'!T5</f>
        <v>0</v>
      </c>
      <c r="S15" s="104">
        <f>C15*'2.FoodPricesAndComposition'!U5</f>
        <v>0</v>
      </c>
      <c r="T15" s="104">
        <f>C15*'2.FoodPricesAndComposition'!V5</f>
        <v>0</v>
      </c>
      <c r="U15" s="104">
        <f>C15*'2.FoodPricesAndComposition'!W5</f>
        <v>0</v>
      </c>
      <c r="V15" s="104">
        <f>C15*'2.FoodPricesAndComposition'!X5</f>
        <v>0</v>
      </c>
      <c r="W15" s="104">
        <f>C15*'2.FoodPricesAndComposition'!Y5</f>
        <v>0</v>
      </c>
      <c r="X15" s="104">
        <f>C15*'2.FoodPricesAndComposition'!Z5</f>
        <v>0</v>
      </c>
      <c r="Y15" s="104">
        <f>C15*'2.FoodPricesAndComposition'!AA5</f>
        <v>0</v>
      </c>
      <c r="Z15" s="104">
        <f>C15*'2.FoodPricesAndComposition'!AB5</f>
        <v>0</v>
      </c>
      <c r="AA15" s="104">
        <f>C15*'2.FoodPricesAndComposition'!AC5</f>
        <v>0</v>
      </c>
      <c r="AB15" s="104">
        <f>C15*'2.FoodPricesAndComposition'!AD5</f>
        <v>0</v>
      </c>
      <c r="AC15">
        <v>1</v>
      </c>
    </row>
    <row r="16" spans="1:29" x14ac:dyDescent="0.25">
      <c r="A16" s="111" t="str">
        <f>'2.FoodPricesAndComposition'!A6</f>
        <v>Bananas, yellow</v>
      </c>
      <c r="B16" s="97">
        <f>C16*'2.FoodPricesAndComposition'!F6</f>
        <v>0</v>
      </c>
      <c r="C16" s="146">
        <v>0</v>
      </c>
      <c r="D16" s="16" t="str">
        <f>'2.FoodPricesAndComposition'!D6</f>
        <v xml:space="preserve">1 banana </v>
      </c>
      <c r="E16" s="119">
        <f>'2.FoodPricesAndComposition'!F6</f>
        <v>0.36</v>
      </c>
      <c r="F16" s="104">
        <f>C16*'2.FoodPricesAndComposition'!H6</f>
        <v>0</v>
      </c>
      <c r="G16" s="104">
        <f>C16*'2.FoodPricesAndComposition'!I6</f>
        <v>0</v>
      </c>
      <c r="H16" s="104">
        <f>C16*'2.FoodPricesAndComposition'!J6</f>
        <v>0</v>
      </c>
      <c r="I16" s="104">
        <f>C16*'2.FoodPricesAndComposition'!K6</f>
        <v>0</v>
      </c>
      <c r="J16" s="104">
        <f>C16*'2.FoodPricesAndComposition'!L6</f>
        <v>0</v>
      </c>
      <c r="K16" s="104">
        <f>C16*'2.FoodPricesAndComposition'!M6</f>
        <v>0</v>
      </c>
      <c r="L16" s="104">
        <f>C16*'2.FoodPricesAndComposition'!N6</f>
        <v>0</v>
      </c>
      <c r="M16" s="104">
        <f>C16*'2.FoodPricesAndComposition'!O6</f>
        <v>0</v>
      </c>
      <c r="N16" s="104">
        <f>C16*'2.FoodPricesAndComposition'!P6</f>
        <v>0</v>
      </c>
      <c r="O16" s="104">
        <f>C16*'2.FoodPricesAndComposition'!Q6</f>
        <v>0</v>
      </c>
      <c r="P16" s="104">
        <f>C16*'2.FoodPricesAndComposition'!R6</f>
        <v>0</v>
      </c>
      <c r="Q16" s="104">
        <f>C16*'2.FoodPricesAndComposition'!S6</f>
        <v>0</v>
      </c>
      <c r="R16" s="104">
        <f>C16*'2.FoodPricesAndComposition'!T6</f>
        <v>0</v>
      </c>
      <c r="S16" s="104">
        <f>C16*'2.FoodPricesAndComposition'!U6</f>
        <v>0</v>
      </c>
      <c r="T16" s="104">
        <f>C16*'2.FoodPricesAndComposition'!V6</f>
        <v>0</v>
      </c>
      <c r="U16" s="104">
        <f>C16*'2.FoodPricesAndComposition'!W6</f>
        <v>0</v>
      </c>
      <c r="V16" s="104">
        <f>C16*'2.FoodPricesAndComposition'!X6</f>
        <v>0</v>
      </c>
      <c r="W16" s="104">
        <f>C16*'2.FoodPricesAndComposition'!Y6</f>
        <v>0</v>
      </c>
      <c r="X16" s="104">
        <f>C16*'2.FoodPricesAndComposition'!Z6</f>
        <v>0</v>
      </c>
      <c r="Y16" s="104">
        <f>C16*'2.FoodPricesAndComposition'!AA6</f>
        <v>0</v>
      </c>
      <c r="Z16" s="104">
        <f>C16*'2.FoodPricesAndComposition'!AB6</f>
        <v>0</v>
      </c>
      <c r="AA16" s="104">
        <f>C16*'2.FoodPricesAndComposition'!AC6</f>
        <v>0</v>
      </c>
      <c r="AB16" s="104">
        <f>C16*'2.FoodPricesAndComposition'!AD6</f>
        <v>0</v>
      </c>
      <c r="AC16">
        <v>2</v>
      </c>
    </row>
    <row r="17" spans="1:29" x14ac:dyDescent="0.25">
      <c r="A17" s="111" t="str">
        <f>'2.FoodPricesAndComposition'!A7</f>
        <v>Blueberries, frozen, Stop &amp; Shop brand</v>
      </c>
      <c r="B17" s="97">
        <f>C17*'2.FoodPricesAndComposition'!F7</f>
        <v>0</v>
      </c>
      <c r="C17" s="146">
        <v>0</v>
      </c>
      <c r="D17" s="16" t="str">
        <f>'2.FoodPricesAndComposition'!D7</f>
        <v>1 cup</v>
      </c>
      <c r="E17" s="119">
        <f>'2.FoodPricesAndComposition'!F7</f>
        <v>1.43</v>
      </c>
      <c r="F17" s="104">
        <f>C17*'2.FoodPricesAndComposition'!H7</f>
        <v>0</v>
      </c>
      <c r="G17" s="104">
        <f>C17*'2.FoodPricesAndComposition'!I7</f>
        <v>0</v>
      </c>
      <c r="H17" s="104">
        <f>C17*'2.FoodPricesAndComposition'!J7</f>
        <v>0</v>
      </c>
      <c r="I17" s="104">
        <f>C17*'2.FoodPricesAndComposition'!K7</f>
        <v>0</v>
      </c>
      <c r="J17" s="104">
        <f>C17*'2.FoodPricesAndComposition'!L7</f>
        <v>0</v>
      </c>
      <c r="K17" s="104">
        <f>C17*'2.FoodPricesAndComposition'!M7</f>
        <v>0</v>
      </c>
      <c r="L17" s="104">
        <f>C17*'2.FoodPricesAndComposition'!N7</f>
        <v>0</v>
      </c>
      <c r="M17" s="104">
        <f>C17*'2.FoodPricesAndComposition'!O7</f>
        <v>0</v>
      </c>
      <c r="N17" s="104">
        <f>C17*'2.FoodPricesAndComposition'!P7</f>
        <v>0</v>
      </c>
      <c r="O17" s="104">
        <f>C17*'2.FoodPricesAndComposition'!Q7</f>
        <v>0</v>
      </c>
      <c r="P17" s="104">
        <f>C17*'2.FoodPricesAndComposition'!R7</f>
        <v>0</v>
      </c>
      <c r="Q17" s="104">
        <f>C17*'2.FoodPricesAndComposition'!S7</f>
        <v>0</v>
      </c>
      <c r="R17" s="104">
        <f>C17*'2.FoodPricesAndComposition'!T7</f>
        <v>0</v>
      </c>
      <c r="S17" s="104">
        <f>C17*'2.FoodPricesAndComposition'!U7</f>
        <v>0</v>
      </c>
      <c r="T17" s="104">
        <f>C17*'2.FoodPricesAndComposition'!V7</f>
        <v>0</v>
      </c>
      <c r="U17" s="104">
        <f>C17*'2.FoodPricesAndComposition'!W7</f>
        <v>0</v>
      </c>
      <c r="V17" s="104">
        <f>C17*'2.FoodPricesAndComposition'!X7</f>
        <v>0</v>
      </c>
      <c r="W17" s="104">
        <f>C17*'2.FoodPricesAndComposition'!Y7</f>
        <v>0</v>
      </c>
      <c r="X17" s="104">
        <f>C17*'2.FoodPricesAndComposition'!Z7</f>
        <v>0</v>
      </c>
      <c r="Y17" s="104">
        <f>C17*'2.FoodPricesAndComposition'!AA7</f>
        <v>0</v>
      </c>
      <c r="Z17" s="104">
        <f>C17*'2.FoodPricesAndComposition'!AB7</f>
        <v>0</v>
      </c>
      <c r="AA17" s="104">
        <f>C17*'2.FoodPricesAndComposition'!AC7</f>
        <v>0</v>
      </c>
      <c r="AB17" s="104">
        <f>C17*'2.FoodPricesAndComposition'!AD7</f>
        <v>0</v>
      </c>
      <c r="AC17">
        <v>3</v>
      </c>
    </row>
    <row r="18" spans="1:29" x14ac:dyDescent="0.25">
      <c r="A18" s="111" t="str">
        <f>'2.FoodPricesAndComposition'!A8</f>
        <v>Oranges, navel</v>
      </c>
      <c r="B18" s="97">
        <f>C18*'2.FoodPricesAndComposition'!F8</f>
        <v>0</v>
      </c>
      <c r="C18" s="146">
        <v>0</v>
      </c>
      <c r="D18" s="16" t="str">
        <f>'2.FoodPricesAndComposition'!D8</f>
        <v>1 orange</v>
      </c>
      <c r="E18" s="119">
        <f>'2.FoodPricesAndComposition'!F8</f>
        <v>1.29</v>
      </c>
      <c r="F18" s="104">
        <f>C18*'2.FoodPricesAndComposition'!H8</f>
        <v>0</v>
      </c>
      <c r="G18" s="104">
        <f>C18*'2.FoodPricesAndComposition'!I8</f>
        <v>0</v>
      </c>
      <c r="H18" s="104">
        <f>C18*'2.FoodPricesAndComposition'!J8</f>
        <v>0</v>
      </c>
      <c r="I18" s="104">
        <f>C18*'2.FoodPricesAndComposition'!K8</f>
        <v>0</v>
      </c>
      <c r="J18" s="104">
        <f>C18*'2.FoodPricesAndComposition'!L8</f>
        <v>0</v>
      </c>
      <c r="K18" s="104">
        <f>C18*'2.FoodPricesAndComposition'!M8</f>
        <v>0</v>
      </c>
      <c r="L18" s="104">
        <f>C18*'2.FoodPricesAndComposition'!N8</f>
        <v>0</v>
      </c>
      <c r="M18" s="104">
        <f>C18*'2.FoodPricesAndComposition'!O8</f>
        <v>0</v>
      </c>
      <c r="N18" s="104">
        <f>C18*'2.FoodPricesAndComposition'!P8</f>
        <v>0</v>
      </c>
      <c r="O18" s="104">
        <f>C18*'2.FoodPricesAndComposition'!Q8</f>
        <v>0</v>
      </c>
      <c r="P18" s="104">
        <f>C18*'2.FoodPricesAndComposition'!R8</f>
        <v>0</v>
      </c>
      <c r="Q18" s="104">
        <f>C18*'2.FoodPricesAndComposition'!S8</f>
        <v>0</v>
      </c>
      <c r="R18" s="104">
        <f>C18*'2.FoodPricesAndComposition'!T8</f>
        <v>0</v>
      </c>
      <c r="S18" s="104">
        <f>C18*'2.FoodPricesAndComposition'!U8</f>
        <v>0</v>
      </c>
      <c r="T18" s="104">
        <f>C18*'2.FoodPricesAndComposition'!V8</f>
        <v>0</v>
      </c>
      <c r="U18" s="104">
        <f>C18*'2.FoodPricesAndComposition'!W8</f>
        <v>0</v>
      </c>
      <c r="V18" s="104">
        <f>C18*'2.FoodPricesAndComposition'!X8</f>
        <v>0</v>
      </c>
      <c r="W18" s="104">
        <f>C18*'2.FoodPricesAndComposition'!Y8</f>
        <v>0</v>
      </c>
      <c r="X18" s="104">
        <f>C18*'2.FoodPricesAndComposition'!Z8</f>
        <v>0</v>
      </c>
      <c r="Y18" s="104">
        <f>C18*'2.FoodPricesAndComposition'!AA8</f>
        <v>0</v>
      </c>
      <c r="Z18" s="104">
        <f>C18*'2.FoodPricesAndComposition'!AB8</f>
        <v>0</v>
      </c>
      <c r="AA18" s="104">
        <f>C18*'2.FoodPricesAndComposition'!AC8</f>
        <v>0</v>
      </c>
      <c r="AB18" s="104">
        <f>C18*'2.FoodPricesAndComposition'!AD8</f>
        <v>0</v>
      </c>
      <c r="AC18">
        <v>4</v>
      </c>
    </row>
    <row r="19" spans="1:29" x14ac:dyDescent="0.25">
      <c r="A19" s="111" t="str">
        <f>'2.FoodPricesAndComposition'!A9</f>
        <v>Broccoli cuts, frozen, Stop &amp; Shop brand</v>
      </c>
      <c r="B19" s="97">
        <f>C19*'2.FoodPricesAndComposition'!F9</f>
        <v>0</v>
      </c>
      <c r="C19" s="146">
        <v>0</v>
      </c>
      <c r="D19" s="16" t="str">
        <f>'2.FoodPricesAndComposition'!D9</f>
        <v>0.75 cup</v>
      </c>
      <c r="E19" s="119">
        <f>'2.FoodPricesAndComposition'!F9</f>
        <v>0.4</v>
      </c>
      <c r="F19" s="104">
        <f>C19*'2.FoodPricesAndComposition'!H9</f>
        <v>0</v>
      </c>
      <c r="G19" s="104">
        <f>C19*'2.FoodPricesAndComposition'!I9</f>
        <v>0</v>
      </c>
      <c r="H19" s="104">
        <f>C19*'2.FoodPricesAndComposition'!J9</f>
        <v>0</v>
      </c>
      <c r="I19" s="104">
        <f>C19*'2.FoodPricesAndComposition'!K9</f>
        <v>0</v>
      </c>
      <c r="J19" s="104">
        <f>C19*'2.FoodPricesAndComposition'!L9</f>
        <v>0</v>
      </c>
      <c r="K19" s="104">
        <f>C19*'2.FoodPricesAndComposition'!M9</f>
        <v>0</v>
      </c>
      <c r="L19" s="104">
        <f>C19*'2.FoodPricesAndComposition'!N9</f>
        <v>0</v>
      </c>
      <c r="M19" s="104">
        <f>C19*'2.FoodPricesAndComposition'!O9</f>
        <v>0</v>
      </c>
      <c r="N19" s="104">
        <f>C19*'2.FoodPricesAndComposition'!P9</f>
        <v>0</v>
      </c>
      <c r="O19" s="104">
        <f>C19*'2.FoodPricesAndComposition'!Q9</f>
        <v>0</v>
      </c>
      <c r="P19" s="104">
        <f>C19*'2.FoodPricesAndComposition'!R9</f>
        <v>0</v>
      </c>
      <c r="Q19" s="104">
        <f>C19*'2.FoodPricesAndComposition'!S9</f>
        <v>0</v>
      </c>
      <c r="R19" s="104">
        <f>C19*'2.FoodPricesAndComposition'!T9</f>
        <v>0</v>
      </c>
      <c r="S19" s="104">
        <f>C19*'2.FoodPricesAndComposition'!U9</f>
        <v>0</v>
      </c>
      <c r="T19" s="104">
        <f>C19*'2.FoodPricesAndComposition'!V9</f>
        <v>0</v>
      </c>
      <c r="U19" s="104">
        <f>C19*'2.FoodPricesAndComposition'!W9</f>
        <v>0</v>
      </c>
      <c r="V19" s="104">
        <f>C19*'2.FoodPricesAndComposition'!X9</f>
        <v>0</v>
      </c>
      <c r="W19" s="104">
        <f>C19*'2.FoodPricesAndComposition'!Y9</f>
        <v>0</v>
      </c>
      <c r="X19" s="104">
        <f>C19*'2.FoodPricesAndComposition'!Z9</f>
        <v>0</v>
      </c>
      <c r="Y19" s="104">
        <f>C19*'2.FoodPricesAndComposition'!AA9</f>
        <v>0</v>
      </c>
      <c r="Z19" s="104">
        <f>C19*'2.FoodPricesAndComposition'!AB9</f>
        <v>0</v>
      </c>
      <c r="AA19" s="104">
        <f>C19*'2.FoodPricesAndComposition'!AC9</f>
        <v>0</v>
      </c>
      <c r="AB19" s="104">
        <f>C19*'2.FoodPricesAndComposition'!AD9</f>
        <v>0</v>
      </c>
      <c r="AC19">
        <v>5</v>
      </c>
    </row>
    <row r="20" spans="1:29" x14ac:dyDescent="0.25">
      <c r="A20" s="111" t="str">
        <f>'2.FoodPricesAndComposition'!A10</f>
        <v>Butternut squash, diced, Stop &amp; Shop brand</v>
      </c>
      <c r="B20" s="97">
        <f>C20*'2.FoodPricesAndComposition'!F10</f>
        <v>0</v>
      </c>
      <c r="C20" s="146">
        <v>0</v>
      </c>
      <c r="D20" s="16" t="str">
        <f>'2.FoodPricesAndComposition'!D10</f>
        <v>1 cup</v>
      </c>
      <c r="E20" s="119">
        <f>'2.FoodPricesAndComposition'!F10</f>
        <v>0.51</v>
      </c>
      <c r="F20" s="104">
        <f>C20*'2.FoodPricesAndComposition'!H10</f>
        <v>0</v>
      </c>
      <c r="G20" s="104">
        <f>C20*'2.FoodPricesAndComposition'!I10</f>
        <v>0</v>
      </c>
      <c r="H20" s="104">
        <f>C20*'2.FoodPricesAndComposition'!J10</f>
        <v>0</v>
      </c>
      <c r="I20" s="104">
        <f>C20*'2.FoodPricesAndComposition'!K10</f>
        <v>0</v>
      </c>
      <c r="J20" s="104">
        <f>C20*'2.FoodPricesAndComposition'!L10</f>
        <v>0</v>
      </c>
      <c r="K20" s="104">
        <f>C20*'2.FoodPricesAndComposition'!M10</f>
        <v>0</v>
      </c>
      <c r="L20" s="104">
        <f>C20*'2.FoodPricesAndComposition'!N10</f>
        <v>0</v>
      </c>
      <c r="M20" s="104">
        <f>C20*'2.FoodPricesAndComposition'!O10</f>
        <v>0</v>
      </c>
      <c r="N20" s="104">
        <f>C20*'2.FoodPricesAndComposition'!P10</f>
        <v>0</v>
      </c>
      <c r="O20" s="104">
        <f>C20*'2.FoodPricesAndComposition'!Q10</f>
        <v>0</v>
      </c>
      <c r="P20" s="104">
        <f>C20*'2.FoodPricesAndComposition'!R10</f>
        <v>0</v>
      </c>
      <c r="Q20" s="104">
        <f>C20*'2.FoodPricesAndComposition'!S10</f>
        <v>0</v>
      </c>
      <c r="R20" s="104">
        <f>C20*'2.FoodPricesAndComposition'!T10</f>
        <v>0</v>
      </c>
      <c r="S20" s="104">
        <f>C20*'2.FoodPricesAndComposition'!U10</f>
        <v>0</v>
      </c>
      <c r="T20" s="104">
        <f>C20*'2.FoodPricesAndComposition'!V10</f>
        <v>0</v>
      </c>
      <c r="U20" s="104">
        <f>C20*'2.FoodPricesAndComposition'!W10</f>
        <v>0</v>
      </c>
      <c r="V20" s="104">
        <f>C20*'2.FoodPricesAndComposition'!X10</f>
        <v>0</v>
      </c>
      <c r="W20" s="104">
        <f>C20*'2.FoodPricesAndComposition'!Y10</f>
        <v>0</v>
      </c>
      <c r="X20" s="104">
        <f>C20*'2.FoodPricesAndComposition'!Z10</f>
        <v>0</v>
      </c>
      <c r="Y20" s="104">
        <f>C20*'2.FoodPricesAndComposition'!AA10</f>
        <v>0</v>
      </c>
      <c r="Z20" s="104">
        <f>C20*'2.FoodPricesAndComposition'!AB10</f>
        <v>0</v>
      </c>
      <c r="AA20" s="104">
        <f>C20*'2.FoodPricesAndComposition'!AC10</f>
        <v>0</v>
      </c>
      <c r="AB20" s="104">
        <f>C20*'2.FoodPricesAndComposition'!AD10</f>
        <v>0</v>
      </c>
      <c r="AC20">
        <v>6</v>
      </c>
    </row>
    <row r="21" spans="1:29" x14ac:dyDescent="0.25">
      <c r="A21" s="111" t="str">
        <f>'2.FoodPricesAndComposition'!A11</f>
        <v>Cabbage, red</v>
      </c>
      <c r="B21" s="97">
        <f>C21*'2.FoodPricesAndComposition'!F11</f>
        <v>0</v>
      </c>
      <c r="C21" s="146">
        <v>0</v>
      </c>
      <c r="D21" s="16" t="str">
        <f>'2.FoodPricesAndComposition'!D11</f>
        <v>1 cup</v>
      </c>
      <c r="E21" s="119">
        <f>'2.FoodPricesAndComposition'!F11</f>
        <v>0.57999999999999996</v>
      </c>
      <c r="F21" s="104">
        <f>C21*'2.FoodPricesAndComposition'!H11</f>
        <v>0</v>
      </c>
      <c r="G21" s="104">
        <f>C21*'2.FoodPricesAndComposition'!I11</f>
        <v>0</v>
      </c>
      <c r="H21" s="104">
        <f>C21*'2.FoodPricesAndComposition'!J11</f>
        <v>0</v>
      </c>
      <c r="I21" s="104">
        <f>C21*'2.FoodPricesAndComposition'!K11</f>
        <v>0</v>
      </c>
      <c r="J21" s="104">
        <f>C21*'2.FoodPricesAndComposition'!L11</f>
        <v>0</v>
      </c>
      <c r="K21" s="104">
        <f>C21*'2.FoodPricesAndComposition'!M11</f>
        <v>0</v>
      </c>
      <c r="L21" s="104">
        <f>C21*'2.FoodPricesAndComposition'!N11</f>
        <v>0</v>
      </c>
      <c r="M21" s="104">
        <f>C21*'2.FoodPricesAndComposition'!O11</f>
        <v>0</v>
      </c>
      <c r="N21" s="104">
        <f>C21*'2.FoodPricesAndComposition'!P11</f>
        <v>0</v>
      </c>
      <c r="O21" s="104">
        <f>C21*'2.FoodPricesAndComposition'!Q11</f>
        <v>0</v>
      </c>
      <c r="P21" s="104">
        <f>C21*'2.FoodPricesAndComposition'!R11</f>
        <v>0</v>
      </c>
      <c r="Q21" s="104">
        <f>C21*'2.FoodPricesAndComposition'!S11</f>
        <v>0</v>
      </c>
      <c r="R21" s="104">
        <f>C21*'2.FoodPricesAndComposition'!T11</f>
        <v>0</v>
      </c>
      <c r="S21" s="104">
        <f>C21*'2.FoodPricesAndComposition'!U11</f>
        <v>0</v>
      </c>
      <c r="T21" s="104">
        <f>C21*'2.FoodPricesAndComposition'!V11</f>
        <v>0</v>
      </c>
      <c r="U21" s="104">
        <f>C21*'2.FoodPricesAndComposition'!W11</f>
        <v>0</v>
      </c>
      <c r="V21" s="104">
        <f>C21*'2.FoodPricesAndComposition'!X11</f>
        <v>0</v>
      </c>
      <c r="W21" s="104">
        <f>C21*'2.FoodPricesAndComposition'!Y11</f>
        <v>0</v>
      </c>
      <c r="X21" s="104">
        <f>C21*'2.FoodPricesAndComposition'!Z11</f>
        <v>0</v>
      </c>
      <c r="Y21" s="104">
        <f>C21*'2.FoodPricesAndComposition'!AA11</f>
        <v>0</v>
      </c>
      <c r="Z21" s="104">
        <f>C21*'2.FoodPricesAndComposition'!AB11</f>
        <v>0</v>
      </c>
      <c r="AA21" s="104">
        <f>C21*'2.FoodPricesAndComposition'!AC11</f>
        <v>0</v>
      </c>
      <c r="AB21" s="104">
        <f>C21*'2.FoodPricesAndComposition'!AD11</f>
        <v>0</v>
      </c>
      <c r="AC21">
        <v>7</v>
      </c>
    </row>
    <row r="22" spans="1:29" x14ac:dyDescent="0.25">
      <c r="A22" s="111" t="str">
        <f>'2.FoodPricesAndComposition'!A12</f>
        <v>Carrots, fresh</v>
      </c>
      <c r="B22" s="97">
        <f>C22*'2.FoodPricesAndComposition'!F12</f>
        <v>0</v>
      </c>
      <c r="C22" s="146">
        <v>0</v>
      </c>
      <c r="D22" s="16" t="str">
        <f>'2.FoodPricesAndComposition'!D12</f>
        <v>1 cup</v>
      </c>
      <c r="E22" s="119">
        <f>'2.FoodPricesAndComposition'!F12</f>
        <v>0.32</v>
      </c>
      <c r="F22" s="104">
        <f>C22*'2.FoodPricesAndComposition'!H12</f>
        <v>0</v>
      </c>
      <c r="G22" s="104">
        <f>C22*'2.FoodPricesAndComposition'!I12</f>
        <v>0</v>
      </c>
      <c r="H22" s="104">
        <f>C22*'2.FoodPricesAndComposition'!J12</f>
        <v>0</v>
      </c>
      <c r="I22" s="104">
        <f>C22*'2.FoodPricesAndComposition'!K12</f>
        <v>0</v>
      </c>
      <c r="J22" s="104">
        <f>C22*'2.FoodPricesAndComposition'!L12</f>
        <v>0</v>
      </c>
      <c r="K22" s="104">
        <f>C22*'2.FoodPricesAndComposition'!M12</f>
        <v>0</v>
      </c>
      <c r="L22" s="104">
        <f>C22*'2.FoodPricesAndComposition'!N12</f>
        <v>0</v>
      </c>
      <c r="M22" s="104">
        <f>C22*'2.FoodPricesAndComposition'!O12</f>
        <v>0</v>
      </c>
      <c r="N22" s="104">
        <f>C22*'2.FoodPricesAndComposition'!P12</f>
        <v>0</v>
      </c>
      <c r="O22" s="104">
        <f>C22*'2.FoodPricesAndComposition'!Q12</f>
        <v>0</v>
      </c>
      <c r="P22" s="104">
        <f>C22*'2.FoodPricesAndComposition'!R12</f>
        <v>0</v>
      </c>
      <c r="Q22" s="104">
        <f>C22*'2.FoodPricesAndComposition'!S12</f>
        <v>0</v>
      </c>
      <c r="R22" s="104">
        <f>C22*'2.FoodPricesAndComposition'!T12</f>
        <v>0</v>
      </c>
      <c r="S22" s="104">
        <f>C22*'2.FoodPricesAndComposition'!U12</f>
        <v>0</v>
      </c>
      <c r="T22" s="104">
        <f>C22*'2.FoodPricesAndComposition'!V12</f>
        <v>0</v>
      </c>
      <c r="U22" s="104">
        <f>C22*'2.FoodPricesAndComposition'!W12</f>
        <v>0</v>
      </c>
      <c r="V22" s="104">
        <f>C22*'2.FoodPricesAndComposition'!X12</f>
        <v>0</v>
      </c>
      <c r="W22" s="104">
        <f>C22*'2.FoodPricesAndComposition'!Y12</f>
        <v>0</v>
      </c>
      <c r="X22" s="104">
        <f>C22*'2.FoodPricesAndComposition'!Z12</f>
        <v>0</v>
      </c>
      <c r="Y22" s="104">
        <f>C22*'2.FoodPricesAndComposition'!AA12</f>
        <v>0</v>
      </c>
      <c r="Z22" s="104">
        <f>C22*'2.FoodPricesAndComposition'!AB12</f>
        <v>0</v>
      </c>
      <c r="AA22" s="104">
        <f>C22*'2.FoodPricesAndComposition'!AC12</f>
        <v>0</v>
      </c>
      <c r="AB22" s="104">
        <f>C22*'2.FoodPricesAndComposition'!AD12</f>
        <v>0</v>
      </c>
      <c r="AC22">
        <v>8</v>
      </c>
    </row>
    <row r="23" spans="1:29" x14ac:dyDescent="0.25">
      <c r="A23" s="111" t="str">
        <f>'2.FoodPricesAndComposition'!A13</f>
        <v>Carrots, frozen, cut, Stop &amp; Shop brand</v>
      </c>
      <c r="B23" s="97">
        <f>C23*'2.FoodPricesAndComposition'!F13</f>
        <v>0</v>
      </c>
      <c r="C23" s="146">
        <v>0</v>
      </c>
      <c r="D23" s="16" t="str">
        <f>'2.FoodPricesAndComposition'!D13</f>
        <v>0.66 cup</v>
      </c>
      <c r="E23" s="119">
        <f>'2.FoodPricesAndComposition'!F13</f>
        <v>0.4</v>
      </c>
      <c r="F23" s="104">
        <f>C23*'2.FoodPricesAndComposition'!H13</f>
        <v>0</v>
      </c>
      <c r="G23" s="104">
        <f>C23*'2.FoodPricesAndComposition'!I13</f>
        <v>0</v>
      </c>
      <c r="H23" s="104">
        <f>C23*'2.FoodPricesAndComposition'!J13</f>
        <v>0</v>
      </c>
      <c r="I23" s="104">
        <f>C23*'2.FoodPricesAndComposition'!K13</f>
        <v>0</v>
      </c>
      <c r="J23" s="104">
        <f>C23*'2.FoodPricesAndComposition'!L13</f>
        <v>0</v>
      </c>
      <c r="K23" s="104">
        <f>C23*'2.FoodPricesAndComposition'!M13</f>
        <v>0</v>
      </c>
      <c r="L23" s="104">
        <f>C23*'2.FoodPricesAndComposition'!N13</f>
        <v>0</v>
      </c>
      <c r="M23" s="104">
        <f>C23*'2.FoodPricesAndComposition'!O13</f>
        <v>0</v>
      </c>
      <c r="N23" s="104">
        <f>C23*'2.FoodPricesAndComposition'!P13</f>
        <v>0</v>
      </c>
      <c r="O23" s="104">
        <f>C23*'2.FoodPricesAndComposition'!Q13</f>
        <v>0</v>
      </c>
      <c r="P23" s="104">
        <f>C23*'2.FoodPricesAndComposition'!R13</f>
        <v>0</v>
      </c>
      <c r="Q23" s="104">
        <f>C23*'2.FoodPricesAndComposition'!S13</f>
        <v>0</v>
      </c>
      <c r="R23" s="104">
        <f>C23*'2.FoodPricesAndComposition'!T13</f>
        <v>0</v>
      </c>
      <c r="S23" s="104">
        <f>C23*'2.FoodPricesAndComposition'!U13</f>
        <v>0</v>
      </c>
      <c r="T23" s="104">
        <f>C23*'2.FoodPricesAndComposition'!V13</f>
        <v>0</v>
      </c>
      <c r="U23" s="104">
        <f>C23*'2.FoodPricesAndComposition'!W13</f>
        <v>0</v>
      </c>
      <c r="V23" s="104">
        <f>C23*'2.FoodPricesAndComposition'!X13</f>
        <v>0</v>
      </c>
      <c r="W23" s="104">
        <f>C23*'2.FoodPricesAndComposition'!Y13</f>
        <v>0</v>
      </c>
      <c r="X23" s="104">
        <f>C23*'2.FoodPricesAndComposition'!Z13</f>
        <v>0</v>
      </c>
      <c r="Y23" s="104">
        <f>C23*'2.FoodPricesAndComposition'!AA13</f>
        <v>0</v>
      </c>
      <c r="Z23" s="104">
        <f>C23*'2.FoodPricesAndComposition'!AB13</f>
        <v>0</v>
      </c>
      <c r="AA23" s="104">
        <f>C23*'2.FoodPricesAndComposition'!AC13</f>
        <v>0</v>
      </c>
      <c r="AB23" s="104">
        <f>C23*'2.FoodPricesAndComposition'!AD13</f>
        <v>0</v>
      </c>
      <c r="AC23">
        <v>9</v>
      </c>
    </row>
    <row r="24" spans="1:29" x14ac:dyDescent="0.25">
      <c r="A24" s="111" t="str">
        <f>'2.FoodPricesAndComposition'!A14</f>
        <v>Carrots, canned, sliced, Stop &amp; Shop brand</v>
      </c>
      <c r="B24" s="97">
        <f>C24*'2.FoodPricesAndComposition'!F14</f>
        <v>0</v>
      </c>
      <c r="C24" s="146">
        <v>0</v>
      </c>
      <c r="D24" s="16" t="str">
        <f>'2.FoodPricesAndComposition'!D14</f>
        <v>0.5 cup</v>
      </c>
      <c r="E24" s="119">
        <f>'2.FoodPricesAndComposition'!F14</f>
        <v>0.37</v>
      </c>
      <c r="F24" s="104">
        <f>C24*'2.FoodPricesAndComposition'!H14</f>
        <v>0</v>
      </c>
      <c r="G24" s="104">
        <f>C24*'2.FoodPricesAndComposition'!I14</f>
        <v>0</v>
      </c>
      <c r="H24" s="104">
        <f>C24*'2.FoodPricesAndComposition'!J14</f>
        <v>0</v>
      </c>
      <c r="I24" s="104">
        <f>C24*'2.FoodPricesAndComposition'!K14</f>
        <v>0</v>
      </c>
      <c r="J24" s="104">
        <f>C24*'2.FoodPricesAndComposition'!L14</f>
        <v>0</v>
      </c>
      <c r="K24" s="104">
        <f>C24*'2.FoodPricesAndComposition'!M14</f>
        <v>0</v>
      </c>
      <c r="L24" s="104">
        <f>C24*'2.FoodPricesAndComposition'!N14</f>
        <v>0</v>
      </c>
      <c r="M24" s="104">
        <f>C24*'2.FoodPricesAndComposition'!O14</f>
        <v>0</v>
      </c>
      <c r="N24" s="104">
        <f>C24*'2.FoodPricesAndComposition'!P14</f>
        <v>0</v>
      </c>
      <c r="O24" s="104">
        <f>C24*'2.FoodPricesAndComposition'!Q14</f>
        <v>0</v>
      </c>
      <c r="P24" s="104">
        <f>C24*'2.FoodPricesAndComposition'!R14</f>
        <v>0</v>
      </c>
      <c r="Q24" s="104">
        <f>C24*'2.FoodPricesAndComposition'!S14</f>
        <v>0</v>
      </c>
      <c r="R24" s="104">
        <f>C24*'2.FoodPricesAndComposition'!T14</f>
        <v>0</v>
      </c>
      <c r="S24" s="104">
        <f>C24*'2.FoodPricesAndComposition'!U14</f>
        <v>0</v>
      </c>
      <c r="T24" s="104">
        <f>C24*'2.FoodPricesAndComposition'!V14</f>
        <v>0</v>
      </c>
      <c r="U24" s="104">
        <f>C24*'2.FoodPricesAndComposition'!W14</f>
        <v>0</v>
      </c>
      <c r="V24" s="104">
        <f>C24*'2.FoodPricesAndComposition'!X14</f>
        <v>0</v>
      </c>
      <c r="W24" s="104">
        <f>C24*'2.FoodPricesAndComposition'!Y14</f>
        <v>0</v>
      </c>
      <c r="X24" s="104">
        <f>C24*'2.FoodPricesAndComposition'!Z14</f>
        <v>0</v>
      </c>
      <c r="Y24" s="104">
        <f>C24*'2.FoodPricesAndComposition'!AA14</f>
        <v>0</v>
      </c>
      <c r="Z24" s="104">
        <f>C24*'2.FoodPricesAndComposition'!AB14</f>
        <v>0</v>
      </c>
      <c r="AA24" s="104">
        <f>C24*'2.FoodPricesAndComposition'!AC14</f>
        <v>0</v>
      </c>
      <c r="AB24" s="104">
        <f>C24*'2.FoodPricesAndComposition'!AD14</f>
        <v>0</v>
      </c>
      <c r="AC24">
        <v>10</v>
      </c>
    </row>
    <row r="25" spans="1:29" x14ac:dyDescent="0.25">
      <c r="A25" s="111" t="str">
        <f>'2.FoodPricesAndComposition'!A15</f>
        <v>Corn, canned, whole kernel, Stop &amp; Shop brand</v>
      </c>
      <c r="B25" s="97">
        <f>C25*'2.FoodPricesAndComposition'!F15</f>
        <v>0</v>
      </c>
      <c r="C25" s="146">
        <v>0</v>
      </c>
      <c r="D25" s="16" t="str">
        <f>'2.FoodPricesAndComposition'!D15</f>
        <v>0.5 cup</v>
      </c>
      <c r="E25" s="119">
        <f>'2.FoodPricesAndComposition'!F15</f>
        <v>0.37</v>
      </c>
      <c r="F25" s="104">
        <f>C25*'2.FoodPricesAndComposition'!H15</f>
        <v>0</v>
      </c>
      <c r="G25" s="104">
        <f>C25*'2.FoodPricesAndComposition'!I15</f>
        <v>0</v>
      </c>
      <c r="H25" s="104">
        <f>C25*'2.FoodPricesAndComposition'!J15</f>
        <v>0</v>
      </c>
      <c r="I25" s="104">
        <f>C25*'2.FoodPricesAndComposition'!K15</f>
        <v>0</v>
      </c>
      <c r="J25" s="104">
        <f>C25*'2.FoodPricesAndComposition'!L15</f>
        <v>0</v>
      </c>
      <c r="K25" s="104">
        <f>C25*'2.FoodPricesAndComposition'!M15</f>
        <v>0</v>
      </c>
      <c r="L25" s="104">
        <f>C25*'2.FoodPricesAndComposition'!N15</f>
        <v>0</v>
      </c>
      <c r="M25" s="104">
        <f>C25*'2.FoodPricesAndComposition'!O15</f>
        <v>0</v>
      </c>
      <c r="N25" s="104">
        <f>C25*'2.FoodPricesAndComposition'!P15</f>
        <v>0</v>
      </c>
      <c r="O25" s="104">
        <f>C25*'2.FoodPricesAndComposition'!Q15</f>
        <v>0</v>
      </c>
      <c r="P25" s="104">
        <f>C25*'2.FoodPricesAndComposition'!R15</f>
        <v>0</v>
      </c>
      <c r="Q25" s="104">
        <f>C25*'2.FoodPricesAndComposition'!S15</f>
        <v>0</v>
      </c>
      <c r="R25" s="104">
        <f>C25*'2.FoodPricesAndComposition'!T15</f>
        <v>0</v>
      </c>
      <c r="S25" s="104">
        <f>C25*'2.FoodPricesAndComposition'!U15</f>
        <v>0</v>
      </c>
      <c r="T25" s="104">
        <f>C25*'2.FoodPricesAndComposition'!V15</f>
        <v>0</v>
      </c>
      <c r="U25" s="104">
        <f>C25*'2.FoodPricesAndComposition'!W15</f>
        <v>0</v>
      </c>
      <c r="V25" s="104">
        <f>C25*'2.FoodPricesAndComposition'!X15</f>
        <v>0</v>
      </c>
      <c r="W25" s="104">
        <f>C25*'2.FoodPricesAndComposition'!Y15</f>
        <v>0</v>
      </c>
      <c r="X25" s="104">
        <f>C25*'2.FoodPricesAndComposition'!Z15</f>
        <v>0</v>
      </c>
      <c r="Y25" s="104">
        <f>C25*'2.FoodPricesAndComposition'!AA15</f>
        <v>0</v>
      </c>
      <c r="Z25" s="104">
        <f>C25*'2.FoodPricesAndComposition'!AB15</f>
        <v>0</v>
      </c>
      <c r="AA25" s="104">
        <f>C25*'2.FoodPricesAndComposition'!AC15</f>
        <v>0</v>
      </c>
      <c r="AB25" s="104">
        <f>C25*'2.FoodPricesAndComposition'!AD15</f>
        <v>0</v>
      </c>
      <c r="AC25">
        <v>11</v>
      </c>
    </row>
    <row r="26" spans="1:29" x14ac:dyDescent="0.25">
      <c r="A26" s="111" t="str">
        <f>'2.FoodPricesAndComposition'!A16</f>
        <v>Green beans, frozen, cut, Stop &amp; Shop brand</v>
      </c>
      <c r="B26" s="97">
        <f>C26*'2.FoodPricesAndComposition'!F16</f>
        <v>0</v>
      </c>
      <c r="C26" s="146">
        <v>0</v>
      </c>
      <c r="D26" s="16" t="str">
        <f>'2.FoodPricesAndComposition'!D16</f>
        <v>0.66 cup</v>
      </c>
      <c r="E26" s="119">
        <f>'2.FoodPricesAndComposition'!F16</f>
        <v>0.34</v>
      </c>
      <c r="F26" s="104">
        <f>C26*'2.FoodPricesAndComposition'!H16</f>
        <v>0</v>
      </c>
      <c r="G26" s="104">
        <f>C26*'2.FoodPricesAndComposition'!I16</f>
        <v>0</v>
      </c>
      <c r="H26" s="104">
        <f>C26*'2.FoodPricesAndComposition'!J16</f>
        <v>0</v>
      </c>
      <c r="I26" s="104">
        <f>C26*'2.FoodPricesAndComposition'!K16</f>
        <v>0</v>
      </c>
      <c r="J26" s="104">
        <f>C26*'2.FoodPricesAndComposition'!L16</f>
        <v>0</v>
      </c>
      <c r="K26" s="104">
        <f>C26*'2.FoodPricesAndComposition'!M16</f>
        <v>0</v>
      </c>
      <c r="L26" s="104">
        <f>C26*'2.FoodPricesAndComposition'!N16</f>
        <v>0</v>
      </c>
      <c r="M26" s="104">
        <f>C26*'2.FoodPricesAndComposition'!O16</f>
        <v>0</v>
      </c>
      <c r="N26" s="104">
        <f>C26*'2.FoodPricesAndComposition'!P16</f>
        <v>0</v>
      </c>
      <c r="O26" s="104">
        <f>C26*'2.FoodPricesAndComposition'!Q16</f>
        <v>0</v>
      </c>
      <c r="P26" s="104">
        <f>C26*'2.FoodPricesAndComposition'!R16</f>
        <v>0</v>
      </c>
      <c r="Q26" s="104">
        <f>C26*'2.FoodPricesAndComposition'!S16</f>
        <v>0</v>
      </c>
      <c r="R26" s="104">
        <f>C26*'2.FoodPricesAndComposition'!T16</f>
        <v>0</v>
      </c>
      <c r="S26" s="104">
        <f>C26*'2.FoodPricesAndComposition'!U16</f>
        <v>0</v>
      </c>
      <c r="T26" s="104">
        <f>C26*'2.FoodPricesAndComposition'!V16</f>
        <v>0</v>
      </c>
      <c r="U26" s="104">
        <f>C26*'2.FoodPricesAndComposition'!W16</f>
        <v>0</v>
      </c>
      <c r="V26" s="104">
        <f>C26*'2.FoodPricesAndComposition'!X16</f>
        <v>0</v>
      </c>
      <c r="W26" s="104">
        <f>C26*'2.FoodPricesAndComposition'!Y16</f>
        <v>0</v>
      </c>
      <c r="X26" s="104">
        <f>C26*'2.FoodPricesAndComposition'!Z16</f>
        <v>0</v>
      </c>
      <c r="Y26" s="104">
        <f>C26*'2.FoodPricesAndComposition'!AA16</f>
        <v>0</v>
      </c>
      <c r="Z26" s="104">
        <f>C26*'2.FoodPricesAndComposition'!AB16</f>
        <v>0</v>
      </c>
      <c r="AA26" s="104">
        <f>C26*'2.FoodPricesAndComposition'!AC16</f>
        <v>0</v>
      </c>
      <c r="AB26" s="104">
        <f>C26*'2.FoodPricesAndComposition'!AD16</f>
        <v>0</v>
      </c>
      <c r="AC26">
        <v>12</v>
      </c>
    </row>
    <row r="27" spans="1:29" x14ac:dyDescent="0.25">
      <c r="A27" s="111" t="str">
        <f>'2.FoodPricesAndComposition'!A17</f>
        <v>Kale, bagged, frozen, Stop &amp; Shop brand</v>
      </c>
      <c r="B27" s="97">
        <f>C27*'2.FoodPricesAndComposition'!F17</f>
        <v>0</v>
      </c>
      <c r="C27" s="146">
        <v>0</v>
      </c>
      <c r="D27" s="16" t="str">
        <f>'2.FoodPricesAndComposition'!D17</f>
        <v>1.25 cup</v>
      </c>
      <c r="E27" s="119">
        <f>'2.FoodPricesAndComposition'!F17</f>
        <v>0.4</v>
      </c>
      <c r="F27" s="104">
        <f>C27*'2.FoodPricesAndComposition'!H17</f>
        <v>0</v>
      </c>
      <c r="G27" s="104">
        <f>C27*'2.FoodPricesAndComposition'!I17</f>
        <v>0</v>
      </c>
      <c r="H27" s="104">
        <f>C27*'2.FoodPricesAndComposition'!J17</f>
        <v>0</v>
      </c>
      <c r="I27" s="104">
        <f>C27*'2.FoodPricesAndComposition'!K17</f>
        <v>0</v>
      </c>
      <c r="J27" s="104">
        <f>C27*'2.FoodPricesAndComposition'!L17</f>
        <v>0</v>
      </c>
      <c r="K27" s="104">
        <f>C27*'2.FoodPricesAndComposition'!M17</f>
        <v>0</v>
      </c>
      <c r="L27" s="104">
        <f>C27*'2.FoodPricesAndComposition'!N17</f>
        <v>0</v>
      </c>
      <c r="M27" s="104">
        <f>C27*'2.FoodPricesAndComposition'!O17</f>
        <v>0</v>
      </c>
      <c r="N27" s="104">
        <f>C27*'2.FoodPricesAndComposition'!P17</f>
        <v>0</v>
      </c>
      <c r="O27" s="104">
        <f>C27*'2.FoodPricesAndComposition'!Q17</f>
        <v>0</v>
      </c>
      <c r="P27" s="104">
        <f>C27*'2.FoodPricesAndComposition'!R17</f>
        <v>0</v>
      </c>
      <c r="Q27" s="104">
        <f>C27*'2.FoodPricesAndComposition'!S17</f>
        <v>0</v>
      </c>
      <c r="R27" s="104">
        <f>C27*'2.FoodPricesAndComposition'!T17</f>
        <v>0</v>
      </c>
      <c r="S27" s="104">
        <f>C27*'2.FoodPricesAndComposition'!U17</f>
        <v>0</v>
      </c>
      <c r="T27" s="104">
        <f>C27*'2.FoodPricesAndComposition'!V17</f>
        <v>0</v>
      </c>
      <c r="U27" s="104">
        <f>C27*'2.FoodPricesAndComposition'!W17</f>
        <v>0</v>
      </c>
      <c r="V27" s="104">
        <f>C27*'2.FoodPricesAndComposition'!X17</f>
        <v>0</v>
      </c>
      <c r="W27" s="104">
        <f>C27*'2.FoodPricesAndComposition'!Y17</f>
        <v>0</v>
      </c>
      <c r="X27" s="104">
        <f>C27*'2.FoodPricesAndComposition'!Z17</f>
        <v>0</v>
      </c>
      <c r="Y27" s="104">
        <f>C27*'2.FoodPricesAndComposition'!AA17</f>
        <v>0</v>
      </c>
      <c r="Z27" s="104">
        <f>C27*'2.FoodPricesAndComposition'!AB17</f>
        <v>0</v>
      </c>
      <c r="AA27" s="104">
        <f>C27*'2.FoodPricesAndComposition'!AC17</f>
        <v>0</v>
      </c>
      <c r="AB27" s="104">
        <f>C27*'2.FoodPricesAndComposition'!AD17</f>
        <v>0</v>
      </c>
      <c r="AC27">
        <v>13</v>
      </c>
    </row>
    <row r="28" spans="1:29" x14ac:dyDescent="0.25">
      <c r="A28" s="111" t="str">
        <f>'2.FoodPricesAndComposition'!A18</f>
        <v>Pumpkin, fresh</v>
      </c>
      <c r="B28" s="97">
        <f>C28*'2.FoodPricesAndComposition'!F18</f>
        <v>0</v>
      </c>
      <c r="C28" s="146">
        <v>0</v>
      </c>
      <c r="D28" s="16" t="str">
        <f>'2.FoodPricesAndComposition'!D18</f>
        <v>1 cup</v>
      </c>
      <c r="E28" s="119">
        <f>'2.FoodPricesAndComposition'!F18</f>
        <v>0.36</v>
      </c>
      <c r="F28" s="104">
        <f>C28*'2.FoodPricesAndComposition'!H18</f>
        <v>0</v>
      </c>
      <c r="G28" s="104">
        <f>C28*'2.FoodPricesAndComposition'!I18</f>
        <v>0</v>
      </c>
      <c r="H28" s="104">
        <f>C28*'2.FoodPricesAndComposition'!J18</f>
        <v>0</v>
      </c>
      <c r="I28" s="104">
        <f>C28*'2.FoodPricesAndComposition'!K18</f>
        <v>0</v>
      </c>
      <c r="J28" s="104">
        <f>C28*'2.FoodPricesAndComposition'!L18</f>
        <v>0</v>
      </c>
      <c r="K28" s="104">
        <f>C28*'2.FoodPricesAndComposition'!M18</f>
        <v>0</v>
      </c>
      <c r="L28" s="104">
        <f>C28*'2.FoodPricesAndComposition'!N18</f>
        <v>0</v>
      </c>
      <c r="M28" s="104">
        <f>C28*'2.FoodPricesAndComposition'!O18</f>
        <v>0</v>
      </c>
      <c r="N28" s="104">
        <f>C28*'2.FoodPricesAndComposition'!P18</f>
        <v>0</v>
      </c>
      <c r="O28" s="104">
        <f>C28*'2.FoodPricesAndComposition'!Q18</f>
        <v>0</v>
      </c>
      <c r="P28" s="104">
        <f>C28*'2.FoodPricesAndComposition'!R18</f>
        <v>0</v>
      </c>
      <c r="Q28" s="104">
        <f>C28*'2.FoodPricesAndComposition'!S18</f>
        <v>0</v>
      </c>
      <c r="R28" s="104">
        <f>C28*'2.FoodPricesAndComposition'!T18</f>
        <v>0</v>
      </c>
      <c r="S28" s="104">
        <f>C28*'2.FoodPricesAndComposition'!U18</f>
        <v>0</v>
      </c>
      <c r="T28" s="104">
        <f>C28*'2.FoodPricesAndComposition'!V18</f>
        <v>0</v>
      </c>
      <c r="U28" s="104">
        <f>C28*'2.FoodPricesAndComposition'!W18</f>
        <v>0</v>
      </c>
      <c r="V28" s="104">
        <f>C28*'2.FoodPricesAndComposition'!X18</f>
        <v>0</v>
      </c>
      <c r="W28" s="104">
        <f>C28*'2.FoodPricesAndComposition'!Y18</f>
        <v>0</v>
      </c>
      <c r="X28" s="104">
        <f>C28*'2.FoodPricesAndComposition'!Z18</f>
        <v>0</v>
      </c>
      <c r="Y28" s="104">
        <f>C28*'2.FoodPricesAndComposition'!AA18</f>
        <v>0</v>
      </c>
      <c r="Z28" s="104">
        <f>C28*'2.FoodPricesAndComposition'!AB18</f>
        <v>0</v>
      </c>
      <c r="AA28" s="104">
        <f>C28*'2.FoodPricesAndComposition'!AC18</f>
        <v>0</v>
      </c>
      <c r="AB28" s="104">
        <f>C28*'2.FoodPricesAndComposition'!AD18</f>
        <v>0</v>
      </c>
      <c r="AC28">
        <v>14</v>
      </c>
    </row>
    <row r="29" spans="1:29" ht="15" customHeight="1" x14ac:dyDescent="0.25">
      <c r="A29" s="111" t="str">
        <f>'2.FoodPricesAndComposition'!A19</f>
        <v>Pumpkin, canned, Libby's brand</v>
      </c>
      <c r="B29" s="97">
        <f>C29*'2.FoodPricesAndComposition'!F19</f>
        <v>0</v>
      </c>
      <c r="C29" s="146">
        <v>0</v>
      </c>
      <c r="D29" s="16" t="str">
        <f>'2.FoodPricesAndComposition'!D19</f>
        <v>0.5 cup</v>
      </c>
      <c r="E29" s="119">
        <f>'2.FoodPricesAndComposition'!F19</f>
        <v>0.71</v>
      </c>
      <c r="F29" s="104">
        <f>C29*'2.FoodPricesAndComposition'!H19</f>
        <v>0</v>
      </c>
      <c r="G29" s="104">
        <f>C29*'2.FoodPricesAndComposition'!I19</f>
        <v>0</v>
      </c>
      <c r="H29" s="104">
        <f>C29*'2.FoodPricesAndComposition'!J19</f>
        <v>0</v>
      </c>
      <c r="I29" s="104">
        <f>C29*'2.FoodPricesAndComposition'!K19</f>
        <v>0</v>
      </c>
      <c r="J29" s="104">
        <f>C29*'2.FoodPricesAndComposition'!L19</f>
        <v>0</v>
      </c>
      <c r="K29" s="104">
        <f>C29*'2.FoodPricesAndComposition'!M19</f>
        <v>0</v>
      </c>
      <c r="L29" s="104">
        <f>C29*'2.FoodPricesAndComposition'!N19</f>
        <v>0</v>
      </c>
      <c r="M29" s="104">
        <f>C29*'2.FoodPricesAndComposition'!O19</f>
        <v>0</v>
      </c>
      <c r="N29" s="104">
        <f>C29*'2.FoodPricesAndComposition'!P19</f>
        <v>0</v>
      </c>
      <c r="O29" s="104">
        <f>C29*'2.FoodPricesAndComposition'!Q19</f>
        <v>0</v>
      </c>
      <c r="P29" s="104">
        <f>C29*'2.FoodPricesAndComposition'!R19</f>
        <v>0</v>
      </c>
      <c r="Q29" s="104">
        <f>C29*'2.FoodPricesAndComposition'!S19</f>
        <v>0</v>
      </c>
      <c r="R29" s="104">
        <f>C29*'2.FoodPricesAndComposition'!T19</f>
        <v>0</v>
      </c>
      <c r="S29" s="104">
        <f>C29*'2.FoodPricesAndComposition'!U19</f>
        <v>0</v>
      </c>
      <c r="T29" s="104">
        <f>C29*'2.FoodPricesAndComposition'!V19</f>
        <v>0</v>
      </c>
      <c r="U29" s="104">
        <f>C29*'2.FoodPricesAndComposition'!W19</f>
        <v>0</v>
      </c>
      <c r="V29" s="104">
        <f>C29*'2.FoodPricesAndComposition'!X19</f>
        <v>0</v>
      </c>
      <c r="W29" s="104">
        <f>C29*'2.FoodPricesAndComposition'!Y19</f>
        <v>0</v>
      </c>
      <c r="X29" s="104">
        <f>C29*'2.FoodPricesAndComposition'!Z19</f>
        <v>0</v>
      </c>
      <c r="Y29" s="104">
        <f>C29*'2.FoodPricesAndComposition'!AA19</f>
        <v>0</v>
      </c>
      <c r="Z29" s="104">
        <f>C29*'2.FoodPricesAndComposition'!AB19</f>
        <v>0</v>
      </c>
      <c r="AA29" s="104">
        <f>C29*'2.FoodPricesAndComposition'!AC19</f>
        <v>0</v>
      </c>
      <c r="AB29" s="104">
        <f>C29*'2.FoodPricesAndComposition'!AD19</f>
        <v>0</v>
      </c>
      <c r="AC29">
        <v>15</v>
      </c>
    </row>
    <row r="30" spans="1:29" x14ac:dyDescent="0.25">
      <c r="A30" s="111" t="str">
        <f>'2.FoodPricesAndComposition'!A20</f>
        <v>Pumpkin pie filling, canned, Libby's brand</v>
      </c>
      <c r="B30" s="97">
        <f>C30*'2.FoodPricesAndComposition'!F20</f>
        <v>0</v>
      </c>
      <c r="C30" s="146">
        <v>0</v>
      </c>
      <c r="D30" s="16" t="str">
        <f>'2.FoodPricesAndComposition'!D20</f>
        <v>0.33 cup</v>
      </c>
      <c r="E30" s="119">
        <f>'2.FoodPricesAndComposition'!F20</f>
        <v>0.45</v>
      </c>
      <c r="F30" s="104">
        <f>C30*'2.FoodPricesAndComposition'!H20</f>
        <v>0</v>
      </c>
      <c r="G30" s="104">
        <f>C30*'2.FoodPricesAndComposition'!I20</f>
        <v>0</v>
      </c>
      <c r="H30" s="104">
        <f>C30*'2.FoodPricesAndComposition'!J20</f>
        <v>0</v>
      </c>
      <c r="I30" s="104">
        <f>C30*'2.FoodPricesAndComposition'!K20</f>
        <v>0</v>
      </c>
      <c r="J30" s="104">
        <f>C30*'2.FoodPricesAndComposition'!L20</f>
        <v>0</v>
      </c>
      <c r="K30" s="104">
        <f>C30*'2.FoodPricesAndComposition'!M20</f>
        <v>0</v>
      </c>
      <c r="L30" s="104">
        <f>C30*'2.FoodPricesAndComposition'!N20</f>
        <v>0</v>
      </c>
      <c r="M30" s="104">
        <f>C30*'2.FoodPricesAndComposition'!O20</f>
        <v>0</v>
      </c>
      <c r="N30" s="104">
        <f>C30*'2.FoodPricesAndComposition'!P20</f>
        <v>0</v>
      </c>
      <c r="O30" s="104">
        <f>C30*'2.FoodPricesAndComposition'!Q20</f>
        <v>0</v>
      </c>
      <c r="P30" s="104">
        <f>C30*'2.FoodPricesAndComposition'!R20</f>
        <v>0</v>
      </c>
      <c r="Q30" s="104">
        <f>C30*'2.FoodPricesAndComposition'!S20</f>
        <v>0</v>
      </c>
      <c r="R30" s="104">
        <f>C30*'2.FoodPricesAndComposition'!T20</f>
        <v>0</v>
      </c>
      <c r="S30" s="104">
        <f>C30*'2.FoodPricesAndComposition'!U20</f>
        <v>0</v>
      </c>
      <c r="T30" s="104">
        <f>C30*'2.FoodPricesAndComposition'!V20</f>
        <v>0</v>
      </c>
      <c r="U30" s="104">
        <f>C30*'2.FoodPricesAndComposition'!W20</f>
        <v>0</v>
      </c>
      <c r="V30" s="104">
        <f>C30*'2.FoodPricesAndComposition'!X20</f>
        <v>0</v>
      </c>
      <c r="W30" s="104">
        <f>C30*'2.FoodPricesAndComposition'!Y20</f>
        <v>0</v>
      </c>
      <c r="X30" s="104">
        <f>C30*'2.FoodPricesAndComposition'!Z20</f>
        <v>0</v>
      </c>
      <c r="Y30" s="104">
        <f>C30*'2.FoodPricesAndComposition'!AA20</f>
        <v>0</v>
      </c>
      <c r="Z30" s="104">
        <f>C30*'2.FoodPricesAndComposition'!AB20</f>
        <v>0</v>
      </c>
      <c r="AA30" s="104">
        <f>C30*'2.FoodPricesAndComposition'!AC20</f>
        <v>0</v>
      </c>
      <c r="AB30" s="104">
        <f>C30*'2.FoodPricesAndComposition'!AD20</f>
        <v>0</v>
      </c>
      <c r="AC30">
        <v>16</v>
      </c>
    </row>
    <row r="31" spans="1:29" x14ac:dyDescent="0.25">
      <c r="A31" s="111" t="str">
        <f>'2.FoodPricesAndComposition'!A21</f>
        <v>Spinach, bagged, fresh, Stop &amp; Shop brand</v>
      </c>
      <c r="B31" s="97">
        <f>C31*'2.FoodPricesAndComposition'!F21</f>
        <v>0</v>
      </c>
      <c r="C31" s="146">
        <v>0</v>
      </c>
      <c r="D31" s="16" t="str">
        <f>'2.FoodPricesAndComposition'!D21</f>
        <v>3 cup</v>
      </c>
      <c r="E31" s="119">
        <f>'2.FoodPricesAndComposition'!F21</f>
        <v>1.75</v>
      </c>
      <c r="F31" s="104">
        <f>C31*'2.FoodPricesAndComposition'!H21</f>
        <v>0</v>
      </c>
      <c r="G31" s="104">
        <f>C31*'2.FoodPricesAndComposition'!I21</f>
        <v>0</v>
      </c>
      <c r="H31" s="104">
        <f>C31*'2.FoodPricesAndComposition'!J21</f>
        <v>0</v>
      </c>
      <c r="I31" s="104">
        <f>C31*'2.FoodPricesAndComposition'!K21</f>
        <v>0</v>
      </c>
      <c r="J31" s="104">
        <f>C31*'2.FoodPricesAndComposition'!L21</f>
        <v>0</v>
      </c>
      <c r="K31" s="104">
        <f>C31*'2.FoodPricesAndComposition'!M21</f>
        <v>0</v>
      </c>
      <c r="L31" s="104">
        <f>C31*'2.FoodPricesAndComposition'!N21</f>
        <v>0</v>
      </c>
      <c r="M31" s="104">
        <f>C31*'2.FoodPricesAndComposition'!O21</f>
        <v>0</v>
      </c>
      <c r="N31" s="104">
        <f>C31*'2.FoodPricesAndComposition'!P21</f>
        <v>0</v>
      </c>
      <c r="O31" s="104">
        <f>C31*'2.FoodPricesAndComposition'!Q21</f>
        <v>0</v>
      </c>
      <c r="P31" s="104">
        <f>C31*'2.FoodPricesAndComposition'!R21</f>
        <v>0</v>
      </c>
      <c r="Q31" s="104">
        <f>C31*'2.FoodPricesAndComposition'!S21</f>
        <v>0</v>
      </c>
      <c r="R31" s="104">
        <f>C31*'2.FoodPricesAndComposition'!T21</f>
        <v>0</v>
      </c>
      <c r="S31" s="104">
        <f>C31*'2.FoodPricesAndComposition'!U21</f>
        <v>0</v>
      </c>
      <c r="T31" s="104">
        <f>C31*'2.FoodPricesAndComposition'!V21</f>
        <v>0</v>
      </c>
      <c r="U31" s="104">
        <f>C31*'2.FoodPricesAndComposition'!W21</f>
        <v>0</v>
      </c>
      <c r="V31" s="104">
        <f>C31*'2.FoodPricesAndComposition'!X21</f>
        <v>0</v>
      </c>
      <c r="W31" s="104">
        <f>C31*'2.FoodPricesAndComposition'!Y21</f>
        <v>0</v>
      </c>
      <c r="X31" s="104">
        <f>C31*'2.FoodPricesAndComposition'!Z21</f>
        <v>0</v>
      </c>
      <c r="Y31" s="104">
        <f>C31*'2.FoodPricesAndComposition'!AA21</f>
        <v>0</v>
      </c>
      <c r="Z31" s="104">
        <f>C31*'2.FoodPricesAndComposition'!AB21</f>
        <v>0</v>
      </c>
      <c r="AA31" s="104">
        <f>C31*'2.FoodPricesAndComposition'!AC21</f>
        <v>0</v>
      </c>
      <c r="AB31" s="104">
        <f>C31*'2.FoodPricesAndComposition'!AD21</f>
        <v>0</v>
      </c>
      <c r="AC31">
        <v>17</v>
      </c>
    </row>
    <row r="32" spans="1:29" x14ac:dyDescent="0.25">
      <c r="A32" s="111" t="str">
        <f>'2.FoodPricesAndComposition'!A22</f>
        <v>Spinach, cut leaf, frozen, Stop &amp; Shop brand</v>
      </c>
      <c r="B32" s="97">
        <f>C32*'2.FoodPricesAndComposition'!F22</f>
        <v>0</v>
      </c>
      <c r="C32" s="146">
        <v>0</v>
      </c>
      <c r="D32" s="16" t="str">
        <f>'2.FoodPricesAndComposition'!D22</f>
        <v>1 cup</v>
      </c>
      <c r="E32" s="119">
        <f>'2.FoodPricesAndComposition'!F22</f>
        <v>0.4</v>
      </c>
      <c r="F32" s="104">
        <f>C32*'2.FoodPricesAndComposition'!H22</f>
        <v>0</v>
      </c>
      <c r="G32" s="104">
        <f>C32*'2.FoodPricesAndComposition'!I22</f>
        <v>0</v>
      </c>
      <c r="H32" s="104">
        <f>C32*'2.FoodPricesAndComposition'!J22</f>
        <v>0</v>
      </c>
      <c r="I32" s="104">
        <f>C32*'2.FoodPricesAndComposition'!K22</f>
        <v>0</v>
      </c>
      <c r="J32" s="104">
        <f>C32*'2.FoodPricesAndComposition'!L22</f>
        <v>0</v>
      </c>
      <c r="K32" s="104">
        <f>C32*'2.FoodPricesAndComposition'!M22</f>
        <v>0</v>
      </c>
      <c r="L32" s="104">
        <f>C32*'2.FoodPricesAndComposition'!N22</f>
        <v>0</v>
      </c>
      <c r="M32" s="104">
        <f>C32*'2.FoodPricesAndComposition'!O22</f>
        <v>0</v>
      </c>
      <c r="N32" s="104">
        <f>C32*'2.FoodPricesAndComposition'!P22</f>
        <v>0</v>
      </c>
      <c r="O32" s="104">
        <f>C32*'2.FoodPricesAndComposition'!Q22</f>
        <v>0</v>
      </c>
      <c r="P32" s="104">
        <f>C32*'2.FoodPricesAndComposition'!R22</f>
        <v>0</v>
      </c>
      <c r="Q32" s="104">
        <f>C32*'2.FoodPricesAndComposition'!S22</f>
        <v>0</v>
      </c>
      <c r="R32" s="104">
        <f>C32*'2.FoodPricesAndComposition'!T22</f>
        <v>0</v>
      </c>
      <c r="S32" s="104">
        <f>C32*'2.FoodPricesAndComposition'!U22</f>
        <v>0</v>
      </c>
      <c r="T32" s="104">
        <f>C32*'2.FoodPricesAndComposition'!V22</f>
        <v>0</v>
      </c>
      <c r="U32" s="104">
        <f>C32*'2.FoodPricesAndComposition'!W22</f>
        <v>0</v>
      </c>
      <c r="V32" s="104">
        <f>C32*'2.FoodPricesAndComposition'!X22</f>
        <v>0</v>
      </c>
      <c r="W32" s="104">
        <f>C32*'2.FoodPricesAndComposition'!Y22</f>
        <v>0</v>
      </c>
      <c r="X32" s="104">
        <f>C32*'2.FoodPricesAndComposition'!Z22</f>
        <v>0</v>
      </c>
      <c r="Y32" s="104">
        <f>C32*'2.FoodPricesAndComposition'!AA22</f>
        <v>0</v>
      </c>
      <c r="Z32" s="104">
        <f>C32*'2.FoodPricesAndComposition'!AB22</f>
        <v>0</v>
      </c>
      <c r="AA32" s="104">
        <f>C32*'2.FoodPricesAndComposition'!AC22</f>
        <v>0</v>
      </c>
      <c r="AB32" s="104">
        <f>C32*'2.FoodPricesAndComposition'!AD22</f>
        <v>0</v>
      </c>
      <c r="AC32">
        <v>18</v>
      </c>
    </row>
    <row r="33" spans="1:29" x14ac:dyDescent="0.25">
      <c r="A33" s="111" t="str">
        <f>'2.FoodPricesAndComposition'!A23</f>
        <v>Spinach, whole leaf, canned, Stop &amp; Shop brand</v>
      </c>
      <c r="B33" s="97">
        <f>C33*'2.FoodPricesAndComposition'!F23</f>
        <v>0</v>
      </c>
      <c r="C33" s="146">
        <v>0</v>
      </c>
      <c r="D33" s="16" t="str">
        <f>'2.FoodPricesAndComposition'!D23</f>
        <v>0.5 cup</v>
      </c>
      <c r="E33" s="119">
        <f>'2.FoodPricesAndComposition'!F23</f>
        <v>0.43</v>
      </c>
      <c r="F33" s="104">
        <f>C33*'2.FoodPricesAndComposition'!H23</f>
        <v>0</v>
      </c>
      <c r="G33" s="104">
        <f>C33*'2.FoodPricesAndComposition'!I23</f>
        <v>0</v>
      </c>
      <c r="H33" s="104">
        <f>C33*'2.FoodPricesAndComposition'!J23</f>
        <v>0</v>
      </c>
      <c r="I33" s="104">
        <f>C33*'2.FoodPricesAndComposition'!K23</f>
        <v>0</v>
      </c>
      <c r="J33" s="104">
        <f>C33*'2.FoodPricesAndComposition'!L23</f>
        <v>0</v>
      </c>
      <c r="K33" s="104">
        <f>C33*'2.FoodPricesAndComposition'!M23</f>
        <v>0</v>
      </c>
      <c r="L33" s="104">
        <f>C33*'2.FoodPricesAndComposition'!N23</f>
        <v>0</v>
      </c>
      <c r="M33" s="104">
        <f>C33*'2.FoodPricesAndComposition'!O23</f>
        <v>0</v>
      </c>
      <c r="N33" s="104">
        <f>C33*'2.FoodPricesAndComposition'!P23</f>
        <v>0</v>
      </c>
      <c r="O33" s="104">
        <f>C33*'2.FoodPricesAndComposition'!Q23</f>
        <v>0</v>
      </c>
      <c r="P33" s="104">
        <f>C33*'2.FoodPricesAndComposition'!R23</f>
        <v>0</v>
      </c>
      <c r="Q33" s="104">
        <f>C33*'2.FoodPricesAndComposition'!S23</f>
        <v>0</v>
      </c>
      <c r="R33" s="104">
        <f>C33*'2.FoodPricesAndComposition'!T23</f>
        <v>0</v>
      </c>
      <c r="S33" s="104">
        <f>C33*'2.FoodPricesAndComposition'!U23</f>
        <v>0</v>
      </c>
      <c r="T33" s="104">
        <f>C33*'2.FoodPricesAndComposition'!V23</f>
        <v>0</v>
      </c>
      <c r="U33" s="104">
        <f>C33*'2.FoodPricesAndComposition'!W23</f>
        <v>0</v>
      </c>
      <c r="V33" s="104">
        <f>C33*'2.FoodPricesAndComposition'!X23</f>
        <v>0</v>
      </c>
      <c r="W33" s="104">
        <f>C33*'2.FoodPricesAndComposition'!Y23</f>
        <v>0</v>
      </c>
      <c r="X33" s="104">
        <f>C33*'2.FoodPricesAndComposition'!Z23</f>
        <v>0</v>
      </c>
      <c r="Y33" s="104">
        <f>C33*'2.FoodPricesAndComposition'!AA23</f>
        <v>0</v>
      </c>
      <c r="Z33" s="104">
        <f>C33*'2.FoodPricesAndComposition'!AB23</f>
        <v>0</v>
      </c>
      <c r="AA33" s="104">
        <f>C33*'2.FoodPricesAndComposition'!AC23</f>
        <v>0</v>
      </c>
      <c r="AB33" s="104">
        <f>C33*'2.FoodPricesAndComposition'!AD23</f>
        <v>0</v>
      </c>
      <c r="AC33">
        <v>19</v>
      </c>
    </row>
    <row r="34" spans="1:29" x14ac:dyDescent="0.25">
      <c r="A34" s="111" t="str">
        <f>'2.FoodPricesAndComposition'!A24</f>
        <v>Tomato on the vine, fresh</v>
      </c>
      <c r="B34" s="97">
        <f>C34*'2.FoodPricesAndComposition'!F24</f>
        <v>0</v>
      </c>
      <c r="C34" s="146">
        <v>0</v>
      </c>
      <c r="D34" s="16" t="str">
        <f>'2.FoodPricesAndComposition'!D24</f>
        <v>1 tomato</v>
      </c>
      <c r="E34" s="119">
        <f>'2.FoodPricesAndComposition'!F24</f>
        <v>0.6</v>
      </c>
      <c r="F34" s="104">
        <f>C34*'2.FoodPricesAndComposition'!H24</f>
        <v>0</v>
      </c>
      <c r="G34" s="104">
        <f>C34*'2.FoodPricesAndComposition'!I24</f>
        <v>0</v>
      </c>
      <c r="H34" s="104">
        <f>C34*'2.FoodPricesAndComposition'!J24</f>
        <v>0</v>
      </c>
      <c r="I34" s="104">
        <f>C34*'2.FoodPricesAndComposition'!K24</f>
        <v>0</v>
      </c>
      <c r="J34" s="104">
        <f>C34*'2.FoodPricesAndComposition'!L24</f>
        <v>0</v>
      </c>
      <c r="K34" s="104">
        <f>C34*'2.FoodPricesAndComposition'!M24</f>
        <v>0</v>
      </c>
      <c r="L34" s="104">
        <f>C34*'2.FoodPricesAndComposition'!N24</f>
        <v>0</v>
      </c>
      <c r="M34" s="104">
        <f>C34*'2.FoodPricesAndComposition'!O24</f>
        <v>0</v>
      </c>
      <c r="N34" s="104">
        <f>C34*'2.FoodPricesAndComposition'!P24</f>
        <v>0</v>
      </c>
      <c r="O34" s="104">
        <f>C34*'2.FoodPricesAndComposition'!Q24</f>
        <v>0</v>
      </c>
      <c r="P34" s="104">
        <f>C34*'2.FoodPricesAndComposition'!R24</f>
        <v>0</v>
      </c>
      <c r="Q34" s="104">
        <f>C34*'2.FoodPricesAndComposition'!S24</f>
        <v>0</v>
      </c>
      <c r="R34" s="104">
        <f>C34*'2.FoodPricesAndComposition'!T24</f>
        <v>0</v>
      </c>
      <c r="S34" s="104">
        <f>C34*'2.FoodPricesAndComposition'!U24</f>
        <v>0</v>
      </c>
      <c r="T34" s="104">
        <f>C34*'2.FoodPricesAndComposition'!V24</f>
        <v>0</v>
      </c>
      <c r="U34" s="104">
        <f>C34*'2.FoodPricesAndComposition'!W24</f>
        <v>0</v>
      </c>
      <c r="V34" s="104">
        <f>C34*'2.FoodPricesAndComposition'!X24</f>
        <v>0</v>
      </c>
      <c r="W34" s="104">
        <f>C34*'2.FoodPricesAndComposition'!Y24</f>
        <v>0</v>
      </c>
      <c r="X34" s="104">
        <f>C34*'2.FoodPricesAndComposition'!Z24</f>
        <v>0</v>
      </c>
      <c r="Y34" s="104">
        <f>C34*'2.FoodPricesAndComposition'!AA24</f>
        <v>0</v>
      </c>
      <c r="Z34" s="104">
        <f>C34*'2.FoodPricesAndComposition'!AB24</f>
        <v>0</v>
      </c>
      <c r="AA34" s="104">
        <f>C34*'2.FoodPricesAndComposition'!AC24</f>
        <v>0</v>
      </c>
      <c r="AB34" s="104">
        <f>C34*'2.FoodPricesAndComposition'!AD24</f>
        <v>0</v>
      </c>
      <c r="AC34">
        <v>20</v>
      </c>
    </row>
    <row r="35" spans="1:29" x14ac:dyDescent="0.25">
      <c r="A35" s="111" t="str">
        <f>'2.FoodPricesAndComposition'!A25</f>
        <v>Tomato sauce, canned, Stop &amp; Shop brand</v>
      </c>
      <c r="B35" s="97">
        <f>C35*'2.FoodPricesAndComposition'!F25</f>
        <v>0</v>
      </c>
      <c r="C35" s="146">
        <v>0</v>
      </c>
      <c r="D35" s="16" t="str">
        <f>'2.FoodPricesAndComposition'!D25</f>
        <v>0.25 cup</v>
      </c>
      <c r="E35" s="119">
        <f>'2.FoodPricesAndComposition'!F25</f>
        <v>0.17</v>
      </c>
      <c r="F35" s="104">
        <f>C35*'2.FoodPricesAndComposition'!H25</f>
        <v>0</v>
      </c>
      <c r="G35" s="104">
        <f>C35*'2.FoodPricesAndComposition'!I25</f>
        <v>0</v>
      </c>
      <c r="H35" s="104">
        <f>C35*'2.FoodPricesAndComposition'!J25</f>
        <v>0</v>
      </c>
      <c r="I35" s="104">
        <f>C35*'2.FoodPricesAndComposition'!K25</f>
        <v>0</v>
      </c>
      <c r="J35" s="104">
        <f>C35*'2.FoodPricesAndComposition'!L25</f>
        <v>0</v>
      </c>
      <c r="K35" s="104">
        <f>C35*'2.FoodPricesAndComposition'!M25</f>
        <v>0</v>
      </c>
      <c r="L35" s="104">
        <f>C35*'2.FoodPricesAndComposition'!N25</f>
        <v>0</v>
      </c>
      <c r="M35" s="104">
        <f>C35*'2.FoodPricesAndComposition'!O25</f>
        <v>0</v>
      </c>
      <c r="N35" s="104">
        <f>C35*'2.FoodPricesAndComposition'!P25</f>
        <v>0</v>
      </c>
      <c r="O35" s="104">
        <f>C35*'2.FoodPricesAndComposition'!Q25</f>
        <v>0</v>
      </c>
      <c r="P35" s="104">
        <f>C35*'2.FoodPricesAndComposition'!R25</f>
        <v>0</v>
      </c>
      <c r="Q35" s="104">
        <f>C35*'2.FoodPricesAndComposition'!S25</f>
        <v>0</v>
      </c>
      <c r="R35" s="104">
        <f>C35*'2.FoodPricesAndComposition'!T25</f>
        <v>0</v>
      </c>
      <c r="S35" s="104">
        <f>C35*'2.FoodPricesAndComposition'!U25</f>
        <v>0</v>
      </c>
      <c r="T35" s="104">
        <f>C35*'2.FoodPricesAndComposition'!V25</f>
        <v>0</v>
      </c>
      <c r="U35" s="104">
        <f>C35*'2.FoodPricesAndComposition'!W25</f>
        <v>0</v>
      </c>
      <c r="V35" s="104">
        <f>C35*'2.FoodPricesAndComposition'!X25</f>
        <v>0</v>
      </c>
      <c r="W35" s="104">
        <f>C35*'2.FoodPricesAndComposition'!Y25</f>
        <v>0</v>
      </c>
      <c r="X35" s="104">
        <f>C35*'2.FoodPricesAndComposition'!Z25</f>
        <v>0</v>
      </c>
      <c r="Y35" s="104">
        <f>C35*'2.FoodPricesAndComposition'!AA25</f>
        <v>0</v>
      </c>
      <c r="Z35" s="104">
        <f>C35*'2.FoodPricesAndComposition'!AB25</f>
        <v>0</v>
      </c>
      <c r="AA35" s="104">
        <f>C35*'2.FoodPricesAndComposition'!AC25</f>
        <v>0</v>
      </c>
      <c r="AB35" s="104">
        <f>C35*'2.FoodPricesAndComposition'!AD25</f>
        <v>0</v>
      </c>
      <c r="AC35">
        <v>21</v>
      </c>
    </row>
    <row r="36" spans="1:29" x14ac:dyDescent="0.25">
      <c r="A36" s="101" t="str">
        <f>'2.FoodPricesAndComposition'!A26</f>
        <v>Starchy staples</v>
      </c>
      <c r="C36" s="147">
        <v>0</v>
      </c>
      <c r="D36" s="16"/>
      <c r="E36" s="119"/>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v>22</v>
      </c>
    </row>
    <row r="37" spans="1:29" x14ac:dyDescent="0.25">
      <c r="A37" s="111" t="str">
        <f>'2.FoodPricesAndComposition'!A27</f>
        <v>Bread, multigrain premium, Stop &amp; Shop brand</v>
      </c>
      <c r="B37" s="97">
        <f>C37*'2.FoodPricesAndComposition'!F27</f>
        <v>0</v>
      </c>
      <c r="C37" s="146">
        <v>0</v>
      </c>
      <c r="D37" s="16" t="str">
        <f>'2.FoodPricesAndComposition'!D27</f>
        <v>1 slice</v>
      </c>
      <c r="E37" s="119">
        <f>'2.FoodPricesAndComposition'!F27</f>
        <v>0.19</v>
      </c>
      <c r="F37" s="104">
        <f>C37*'2.FoodPricesAndComposition'!H27</f>
        <v>0</v>
      </c>
      <c r="G37" s="104">
        <f>C37*'2.FoodPricesAndComposition'!I27</f>
        <v>0</v>
      </c>
      <c r="H37" s="104">
        <f>C37*'2.FoodPricesAndComposition'!J27</f>
        <v>0</v>
      </c>
      <c r="I37" s="104">
        <f>C37*'2.FoodPricesAndComposition'!K27</f>
        <v>0</v>
      </c>
      <c r="J37" s="104">
        <f>C37*'2.FoodPricesAndComposition'!L27</f>
        <v>0</v>
      </c>
      <c r="K37" s="104">
        <f>C37*'2.FoodPricesAndComposition'!M27</f>
        <v>0</v>
      </c>
      <c r="L37" s="104">
        <f>C37*'2.FoodPricesAndComposition'!N27</f>
        <v>0</v>
      </c>
      <c r="M37" s="104">
        <f>C37*'2.FoodPricesAndComposition'!O27</f>
        <v>0</v>
      </c>
      <c r="N37" s="104">
        <f>C37*'2.FoodPricesAndComposition'!P27</f>
        <v>0</v>
      </c>
      <c r="O37" s="104">
        <f>C37*'2.FoodPricesAndComposition'!Q27</f>
        <v>0</v>
      </c>
      <c r="P37" s="104">
        <f>C37*'2.FoodPricesAndComposition'!R27</f>
        <v>0</v>
      </c>
      <c r="Q37" s="104">
        <f>C37*'2.FoodPricesAndComposition'!S27</f>
        <v>0</v>
      </c>
      <c r="R37" s="104">
        <f>C37*'2.FoodPricesAndComposition'!T27</f>
        <v>0</v>
      </c>
      <c r="S37" s="104">
        <f>C37*'2.FoodPricesAndComposition'!U27</f>
        <v>0</v>
      </c>
      <c r="T37" s="104">
        <f>C37*'2.FoodPricesAndComposition'!V27</f>
        <v>0</v>
      </c>
      <c r="U37" s="104">
        <f>C37*'2.FoodPricesAndComposition'!W27</f>
        <v>0</v>
      </c>
      <c r="V37" s="104">
        <f>C37*'2.FoodPricesAndComposition'!X27</f>
        <v>0</v>
      </c>
      <c r="W37" s="104">
        <f>C37*'2.FoodPricesAndComposition'!Y27</f>
        <v>0</v>
      </c>
      <c r="X37" s="104">
        <f>C37*'2.FoodPricesAndComposition'!Z27</f>
        <v>0</v>
      </c>
      <c r="Y37" s="104">
        <f>C37*'2.FoodPricesAndComposition'!AA27</f>
        <v>0</v>
      </c>
      <c r="Z37" s="104">
        <f>C37*'2.FoodPricesAndComposition'!AB27</f>
        <v>0</v>
      </c>
      <c r="AA37" s="104">
        <f>C37*'2.FoodPricesAndComposition'!AC27</f>
        <v>0</v>
      </c>
      <c r="AB37" s="104">
        <f>C37*'2.FoodPricesAndComposition'!AD27</f>
        <v>0</v>
      </c>
      <c r="AC37">
        <v>23</v>
      </c>
    </row>
    <row r="38" spans="1:29" x14ac:dyDescent="0.25">
      <c r="A38" s="111" t="str">
        <f>'2.FoodPricesAndComposition'!A28</f>
        <v xml:space="preserve">Bread, white round top, Stop &amp; Shop brand </v>
      </c>
      <c r="B38" s="97">
        <f>C38*'2.FoodPricesAndComposition'!F28</f>
        <v>0</v>
      </c>
      <c r="C38" s="146">
        <v>0</v>
      </c>
      <c r="D38" s="16" t="str">
        <f>'2.FoodPricesAndComposition'!D28</f>
        <v>2 slices</v>
      </c>
      <c r="E38" s="119">
        <f>'2.FoodPricesAndComposition'!F28</f>
        <v>0.16500000000000001</v>
      </c>
      <c r="F38" s="104">
        <f>C38*'2.FoodPricesAndComposition'!H28</f>
        <v>0</v>
      </c>
      <c r="G38" s="104">
        <f>C38*'2.FoodPricesAndComposition'!I28</f>
        <v>0</v>
      </c>
      <c r="H38" s="104">
        <f>C38*'2.FoodPricesAndComposition'!J28</f>
        <v>0</v>
      </c>
      <c r="I38" s="104">
        <f>C38*'2.FoodPricesAndComposition'!K28</f>
        <v>0</v>
      </c>
      <c r="J38" s="104">
        <f>C38*'2.FoodPricesAndComposition'!L28</f>
        <v>0</v>
      </c>
      <c r="K38" s="104">
        <f>C38*'2.FoodPricesAndComposition'!M28</f>
        <v>0</v>
      </c>
      <c r="L38" s="104">
        <f>C38*'2.FoodPricesAndComposition'!N28</f>
        <v>0</v>
      </c>
      <c r="M38" s="104">
        <f>C38*'2.FoodPricesAndComposition'!O28</f>
        <v>0</v>
      </c>
      <c r="N38" s="104">
        <f>C38*'2.FoodPricesAndComposition'!P28</f>
        <v>0</v>
      </c>
      <c r="O38" s="104">
        <f>C38*'2.FoodPricesAndComposition'!Q28</f>
        <v>0</v>
      </c>
      <c r="P38" s="104">
        <f>C38*'2.FoodPricesAndComposition'!R28</f>
        <v>0</v>
      </c>
      <c r="Q38" s="104">
        <f>C38*'2.FoodPricesAndComposition'!S28</f>
        <v>0</v>
      </c>
      <c r="R38" s="104">
        <f>C38*'2.FoodPricesAndComposition'!T28</f>
        <v>0</v>
      </c>
      <c r="S38" s="104">
        <f>C38*'2.FoodPricesAndComposition'!U28</f>
        <v>0</v>
      </c>
      <c r="T38" s="104">
        <f>C38*'2.FoodPricesAndComposition'!V28</f>
        <v>0</v>
      </c>
      <c r="U38" s="104">
        <f>C38*'2.FoodPricesAndComposition'!W28</f>
        <v>0</v>
      </c>
      <c r="V38" s="104">
        <f>C38*'2.FoodPricesAndComposition'!X28</f>
        <v>0</v>
      </c>
      <c r="W38" s="104">
        <f>C38*'2.FoodPricesAndComposition'!Y28</f>
        <v>0</v>
      </c>
      <c r="X38" s="104">
        <f>C38*'2.FoodPricesAndComposition'!Z28</f>
        <v>0</v>
      </c>
      <c r="Y38" s="104">
        <f>C38*'2.FoodPricesAndComposition'!AA28</f>
        <v>0</v>
      </c>
      <c r="Z38" s="104">
        <f>C38*'2.FoodPricesAndComposition'!AB28</f>
        <v>0</v>
      </c>
      <c r="AA38" s="104">
        <f>C38*'2.FoodPricesAndComposition'!AC28</f>
        <v>0</v>
      </c>
      <c r="AB38" s="104">
        <f>C38*'2.FoodPricesAndComposition'!AD28</f>
        <v>0</v>
      </c>
      <c r="AC38">
        <v>24</v>
      </c>
    </row>
    <row r="39" spans="1:29" x14ac:dyDescent="0.25">
      <c r="A39" s="111" t="str">
        <f>'2.FoodPricesAndComposition'!A29</f>
        <v>Corn masa flour, Maseca brand</v>
      </c>
      <c r="B39" s="97">
        <f>C39*'2.FoodPricesAndComposition'!F29</f>
        <v>0</v>
      </c>
      <c r="C39" s="146">
        <v>0</v>
      </c>
      <c r="D39" s="16" t="str">
        <f>'2.FoodPricesAndComposition'!D29</f>
        <v>1 cup</v>
      </c>
      <c r="E39" s="119">
        <f>'2.FoodPricesAndComposition'!F29</f>
        <v>0.33</v>
      </c>
      <c r="F39" s="104">
        <f>C39*'2.FoodPricesAndComposition'!H29</f>
        <v>0</v>
      </c>
      <c r="G39" s="104">
        <f>C39*'2.FoodPricesAndComposition'!I29</f>
        <v>0</v>
      </c>
      <c r="H39" s="104">
        <f>C39*'2.FoodPricesAndComposition'!J29</f>
        <v>0</v>
      </c>
      <c r="I39" s="104">
        <f>C39*'2.FoodPricesAndComposition'!K29</f>
        <v>0</v>
      </c>
      <c r="J39" s="104">
        <f>C39*'2.FoodPricesAndComposition'!L29</f>
        <v>0</v>
      </c>
      <c r="K39" s="104">
        <f>C39*'2.FoodPricesAndComposition'!M29</f>
        <v>0</v>
      </c>
      <c r="L39" s="104">
        <f>C39*'2.FoodPricesAndComposition'!N29</f>
        <v>0</v>
      </c>
      <c r="M39" s="104">
        <f>C39*'2.FoodPricesAndComposition'!O29</f>
        <v>0</v>
      </c>
      <c r="N39" s="104">
        <f>C39*'2.FoodPricesAndComposition'!P29</f>
        <v>0</v>
      </c>
      <c r="O39" s="104">
        <f>C39*'2.FoodPricesAndComposition'!Q29</f>
        <v>0</v>
      </c>
      <c r="P39" s="104">
        <f>C39*'2.FoodPricesAndComposition'!R29</f>
        <v>0</v>
      </c>
      <c r="Q39" s="104">
        <f>C39*'2.FoodPricesAndComposition'!S29</f>
        <v>0</v>
      </c>
      <c r="R39" s="104">
        <f>C39*'2.FoodPricesAndComposition'!T29</f>
        <v>0</v>
      </c>
      <c r="S39" s="104">
        <f>C39*'2.FoodPricesAndComposition'!U29</f>
        <v>0</v>
      </c>
      <c r="T39" s="104">
        <f>C39*'2.FoodPricesAndComposition'!V29</f>
        <v>0</v>
      </c>
      <c r="U39" s="104">
        <f>C39*'2.FoodPricesAndComposition'!W29</f>
        <v>0</v>
      </c>
      <c r="V39" s="104">
        <f>C39*'2.FoodPricesAndComposition'!X29</f>
        <v>0</v>
      </c>
      <c r="W39" s="104">
        <f>C39*'2.FoodPricesAndComposition'!Y29</f>
        <v>0</v>
      </c>
      <c r="X39" s="104">
        <f>C39*'2.FoodPricesAndComposition'!Z29</f>
        <v>0</v>
      </c>
      <c r="Y39" s="104">
        <f>C39*'2.FoodPricesAndComposition'!AA29</f>
        <v>0</v>
      </c>
      <c r="Z39" s="104">
        <f>C39*'2.FoodPricesAndComposition'!AB29</f>
        <v>0</v>
      </c>
      <c r="AA39" s="104">
        <f>C39*'2.FoodPricesAndComposition'!AC29</f>
        <v>0</v>
      </c>
      <c r="AB39" s="104">
        <f>C39*'2.FoodPricesAndComposition'!AD29</f>
        <v>0</v>
      </c>
      <c r="AC39">
        <v>25</v>
      </c>
    </row>
    <row r="40" spans="1:29" ht="17.100000000000001" customHeight="1" x14ac:dyDescent="0.25">
      <c r="A40" s="111" t="str">
        <f>'2.FoodPricesAndComposition'!A30</f>
        <v>Corn tortillas, soft, yellow, small, Mission Foods brand</v>
      </c>
      <c r="B40" s="97">
        <f>C40*'2.FoodPricesAndComposition'!F30</f>
        <v>0</v>
      </c>
      <c r="C40" s="146">
        <v>0</v>
      </c>
      <c r="D40" s="16" t="str">
        <f>'2.FoodPricesAndComposition'!D30</f>
        <v>3 tortillas</v>
      </c>
      <c r="E40" s="119">
        <f>'2.FoodPricesAndComposition'!F30</f>
        <v>0.37</v>
      </c>
      <c r="F40" s="104">
        <f>C40*'2.FoodPricesAndComposition'!H30</f>
        <v>0</v>
      </c>
      <c r="G40" s="104">
        <f>C40*'2.FoodPricesAndComposition'!I30</f>
        <v>0</v>
      </c>
      <c r="H40" s="104">
        <f>C40*'2.FoodPricesAndComposition'!J30</f>
        <v>0</v>
      </c>
      <c r="I40" s="104">
        <f>C40*'2.FoodPricesAndComposition'!K30</f>
        <v>0</v>
      </c>
      <c r="J40" s="104">
        <f>C40*'2.FoodPricesAndComposition'!L30</f>
        <v>0</v>
      </c>
      <c r="K40" s="104">
        <f>C40*'2.FoodPricesAndComposition'!M30</f>
        <v>0</v>
      </c>
      <c r="L40" s="104">
        <f>C40*'2.FoodPricesAndComposition'!N30</f>
        <v>0</v>
      </c>
      <c r="M40" s="104">
        <f>C40*'2.FoodPricesAndComposition'!O30</f>
        <v>0</v>
      </c>
      <c r="N40" s="104">
        <f>C40*'2.FoodPricesAndComposition'!P30</f>
        <v>0</v>
      </c>
      <c r="O40" s="104">
        <f>C40*'2.FoodPricesAndComposition'!Q30</f>
        <v>0</v>
      </c>
      <c r="P40" s="104">
        <f>C40*'2.FoodPricesAndComposition'!R30</f>
        <v>0</v>
      </c>
      <c r="Q40" s="104">
        <f>C40*'2.FoodPricesAndComposition'!S30</f>
        <v>0</v>
      </c>
      <c r="R40" s="104">
        <f>C40*'2.FoodPricesAndComposition'!T30</f>
        <v>0</v>
      </c>
      <c r="S40" s="104">
        <f>C40*'2.FoodPricesAndComposition'!U30</f>
        <v>0</v>
      </c>
      <c r="T40" s="104">
        <f>C40*'2.FoodPricesAndComposition'!V30</f>
        <v>0</v>
      </c>
      <c r="U40" s="104">
        <f>C40*'2.FoodPricesAndComposition'!W30</f>
        <v>0</v>
      </c>
      <c r="V40" s="104">
        <f>C40*'2.FoodPricesAndComposition'!X30</f>
        <v>0</v>
      </c>
      <c r="W40" s="104">
        <f>C40*'2.FoodPricesAndComposition'!Y30</f>
        <v>0</v>
      </c>
      <c r="X40" s="104">
        <f>C40*'2.FoodPricesAndComposition'!Z30</f>
        <v>0</v>
      </c>
      <c r="Y40" s="104">
        <f>C40*'2.FoodPricesAndComposition'!AA30</f>
        <v>0</v>
      </c>
      <c r="Z40" s="104">
        <f>C40*'2.FoodPricesAndComposition'!AB30</f>
        <v>0</v>
      </c>
      <c r="AA40" s="104">
        <f>C40*'2.FoodPricesAndComposition'!AC30</f>
        <v>0</v>
      </c>
      <c r="AB40" s="104">
        <f>C40*'2.FoodPricesAndComposition'!AD30</f>
        <v>0</v>
      </c>
      <c r="AC40">
        <v>26</v>
      </c>
    </row>
    <row r="41" spans="1:29" x14ac:dyDescent="0.25">
      <c r="A41" s="111" t="str">
        <f>'2.FoodPricesAndComposition'!A31</f>
        <v>Egg noodles, wide, Stop &amp; Shop brand</v>
      </c>
      <c r="B41" s="97">
        <f>C41*'2.FoodPricesAndComposition'!F31</f>
        <v>0</v>
      </c>
      <c r="C41" s="146">
        <v>0</v>
      </c>
      <c r="D41" s="16" t="str">
        <f>'2.FoodPricesAndComposition'!D31</f>
        <v>1 cup dry</v>
      </c>
      <c r="E41" s="119">
        <f>'2.FoodPricesAndComposition'!F31</f>
        <v>0.42</v>
      </c>
      <c r="F41" s="104">
        <f>C41*'2.FoodPricesAndComposition'!H31</f>
        <v>0</v>
      </c>
      <c r="G41" s="104">
        <f>C41*'2.FoodPricesAndComposition'!I31</f>
        <v>0</v>
      </c>
      <c r="H41" s="104">
        <f>C41*'2.FoodPricesAndComposition'!J31</f>
        <v>0</v>
      </c>
      <c r="I41" s="104">
        <f>C41*'2.FoodPricesAndComposition'!K31</f>
        <v>0</v>
      </c>
      <c r="J41" s="104">
        <f>C41*'2.FoodPricesAndComposition'!L31</f>
        <v>0</v>
      </c>
      <c r="K41" s="104">
        <f>C41*'2.FoodPricesAndComposition'!M31</f>
        <v>0</v>
      </c>
      <c r="L41" s="104">
        <f>C41*'2.FoodPricesAndComposition'!N31</f>
        <v>0</v>
      </c>
      <c r="M41" s="104">
        <f>C41*'2.FoodPricesAndComposition'!O31</f>
        <v>0</v>
      </c>
      <c r="N41" s="104">
        <f>C41*'2.FoodPricesAndComposition'!P31</f>
        <v>0</v>
      </c>
      <c r="O41" s="104">
        <f>C41*'2.FoodPricesAndComposition'!Q31</f>
        <v>0</v>
      </c>
      <c r="P41" s="104">
        <f>C41*'2.FoodPricesAndComposition'!R31</f>
        <v>0</v>
      </c>
      <c r="Q41" s="104">
        <f>C41*'2.FoodPricesAndComposition'!S31</f>
        <v>0</v>
      </c>
      <c r="R41" s="104">
        <f>C41*'2.FoodPricesAndComposition'!T31</f>
        <v>0</v>
      </c>
      <c r="S41" s="104">
        <f>C41*'2.FoodPricesAndComposition'!U31</f>
        <v>0</v>
      </c>
      <c r="T41" s="104">
        <f>C41*'2.FoodPricesAndComposition'!V31</f>
        <v>0</v>
      </c>
      <c r="U41" s="104">
        <f>C41*'2.FoodPricesAndComposition'!W31</f>
        <v>0</v>
      </c>
      <c r="V41" s="104">
        <f>C41*'2.FoodPricesAndComposition'!X31</f>
        <v>0</v>
      </c>
      <c r="W41" s="104">
        <f>C41*'2.FoodPricesAndComposition'!Y31</f>
        <v>0</v>
      </c>
      <c r="X41" s="104">
        <f>C41*'2.FoodPricesAndComposition'!Z31</f>
        <v>0</v>
      </c>
      <c r="Y41" s="104">
        <f>C41*'2.FoodPricesAndComposition'!AA31</f>
        <v>0</v>
      </c>
      <c r="Z41" s="104">
        <f>C41*'2.FoodPricesAndComposition'!AB31</f>
        <v>0</v>
      </c>
      <c r="AA41" s="104">
        <f>C41*'2.FoodPricesAndComposition'!AC31</f>
        <v>0</v>
      </c>
      <c r="AB41" s="104">
        <f>C41*'2.FoodPricesAndComposition'!AD31</f>
        <v>0</v>
      </c>
      <c r="AC41">
        <v>27</v>
      </c>
    </row>
    <row r="42" spans="1:29" x14ac:dyDescent="0.25">
      <c r="A42" s="111" t="str">
        <f>'2.FoodPricesAndComposition'!A32</f>
        <v>Oats, old fashioned, Stop &amp; Shop brand</v>
      </c>
      <c r="B42" s="97">
        <f>C42*'2.FoodPricesAndComposition'!F32</f>
        <v>0</v>
      </c>
      <c r="C42" s="146">
        <v>0</v>
      </c>
      <c r="D42" s="16" t="str">
        <f>'2.FoodPricesAndComposition'!D32</f>
        <v xml:space="preserve">0.5 cup </v>
      </c>
      <c r="E42" s="119">
        <f>'2.FoodPricesAndComposition'!F32</f>
        <v>0.25</v>
      </c>
      <c r="F42" s="104">
        <f>C42*'2.FoodPricesAndComposition'!H32</f>
        <v>0</v>
      </c>
      <c r="G42" s="104">
        <f>C42*'2.FoodPricesAndComposition'!I32</f>
        <v>0</v>
      </c>
      <c r="H42" s="104">
        <f>C42*'2.FoodPricesAndComposition'!J32</f>
        <v>0</v>
      </c>
      <c r="I42" s="104">
        <f>C42*'2.FoodPricesAndComposition'!K32</f>
        <v>0</v>
      </c>
      <c r="J42" s="104">
        <f>C42*'2.FoodPricesAndComposition'!L32</f>
        <v>0</v>
      </c>
      <c r="K42" s="104">
        <f>C42*'2.FoodPricesAndComposition'!M32</f>
        <v>0</v>
      </c>
      <c r="L42" s="104">
        <f>C42*'2.FoodPricesAndComposition'!N32</f>
        <v>0</v>
      </c>
      <c r="M42" s="104">
        <f>C42*'2.FoodPricesAndComposition'!O32</f>
        <v>0</v>
      </c>
      <c r="N42" s="104">
        <f>C42*'2.FoodPricesAndComposition'!P32</f>
        <v>0</v>
      </c>
      <c r="O42" s="104">
        <f>C42*'2.FoodPricesAndComposition'!Q32</f>
        <v>0</v>
      </c>
      <c r="P42" s="104">
        <f>C42*'2.FoodPricesAndComposition'!R32</f>
        <v>0</v>
      </c>
      <c r="Q42" s="104">
        <f>C42*'2.FoodPricesAndComposition'!S32</f>
        <v>0</v>
      </c>
      <c r="R42" s="104">
        <f>C42*'2.FoodPricesAndComposition'!T32</f>
        <v>0</v>
      </c>
      <c r="S42" s="104">
        <f>C42*'2.FoodPricesAndComposition'!U32</f>
        <v>0</v>
      </c>
      <c r="T42" s="104">
        <f>C42*'2.FoodPricesAndComposition'!V32</f>
        <v>0</v>
      </c>
      <c r="U42" s="104">
        <f>C42*'2.FoodPricesAndComposition'!W32</f>
        <v>0</v>
      </c>
      <c r="V42" s="104">
        <f>C42*'2.FoodPricesAndComposition'!X32</f>
        <v>0</v>
      </c>
      <c r="W42" s="104">
        <f>C42*'2.FoodPricesAndComposition'!Y32</f>
        <v>0</v>
      </c>
      <c r="X42" s="104">
        <f>C42*'2.FoodPricesAndComposition'!Z32</f>
        <v>0</v>
      </c>
      <c r="Y42" s="104">
        <f>C42*'2.FoodPricesAndComposition'!AA32</f>
        <v>0</v>
      </c>
      <c r="Z42" s="104">
        <f>C42*'2.FoodPricesAndComposition'!AB32</f>
        <v>0</v>
      </c>
      <c r="AA42" s="104">
        <f>C42*'2.FoodPricesAndComposition'!AC32</f>
        <v>0</v>
      </c>
      <c r="AB42" s="104">
        <f>C42*'2.FoodPricesAndComposition'!AD32</f>
        <v>0</v>
      </c>
      <c r="AC42">
        <v>28</v>
      </c>
    </row>
    <row r="43" spans="1:29" x14ac:dyDescent="0.25">
      <c r="A43" s="111" t="str">
        <f>'2.FoodPricesAndComposition'!A33</f>
        <v>Pasta penne, Stop &amp; Shop brand</v>
      </c>
      <c r="B43" s="97">
        <f>C43*'2.FoodPricesAndComposition'!F33</f>
        <v>0</v>
      </c>
      <c r="C43" s="146">
        <v>0</v>
      </c>
      <c r="D43" s="16" t="str">
        <f>'2.FoodPricesAndComposition'!D33</f>
        <v>0.75 cup dry</v>
      </c>
      <c r="E43" s="119">
        <f>'2.FoodPricesAndComposition'!F33</f>
        <v>0.19</v>
      </c>
      <c r="F43" s="104">
        <f>C43*'2.FoodPricesAndComposition'!H33</f>
        <v>0</v>
      </c>
      <c r="G43" s="104">
        <f>C43*'2.FoodPricesAndComposition'!I33</f>
        <v>0</v>
      </c>
      <c r="H43" s="104">
        <f>C43*'2.FoodPricesAndComposition'!J33</f>
        <v>0</v>
      </c>
      <c r="I43" s="104">
        <f>C43*'2.FoodPricesAndComposition'!K33</f>
        <v>0</v>
      </c>
      <c r="J43" s="104">
        <f>C43*'2.FoodPricesAndComposition'!L33</f>
        <v>0</v>
      </c>
      <c r="K43" s="104">
        <f>C43*'2.FoodPricesAndComposition'!M33</f>
        <v>0</v>
      </c>
      <c r="L43" s="104">
        <f>C43*'2.FoodPricesAndComposition'!N33</f>
        <v>0</v>
      </c>
      <c r="M43" s="104">
        <f>C43*'2.FoodPricesAndComposition'!O33</f>
        <v>0</v>
      </c>
      <c r="N43" s="104">
        <f>C43*'2.FoodPricesAndComposition'!P33</f>
        <v>0</v>
      </c>
      <c r="O43" s="104">
        <f>C43*'2.FoodPricesAndComposition'!Q33</f>
        <v>0</v>
      </c>
      <c r="P43" s="104">
        <f>C43*'2.FoodPricesAndComposition'!R33</f>
        <v>0</v>
      </c>
      <c r="Q43" s="104">
        <f>C43*'2.FoodPricesAndComposition'!S33</f>
        <v>0</v>
      </c>
      <c r="R43" s="104">
        <f>C43*'2.FoodPricesAndComposition'!T33</f>
        <v>0</v>
      </c>
      <c r="S43" s="104">
        <f>C43*'2.FoodPricesAndComposition'!U33</f>
        <v>0</v>
      </c>
      <c r="T43" s="104">
        <f>C43*'2.FoodPricesAndComposition'!V33</f>
        <v>0</v>
      </c>
      <c r="U43" s="104">
        <f>C43*'2.FoodPricesAndComposition'!W33</f>
        <v>0</v>
      </c>
      <c r="V43" s="104">
        <f>C43*'2.FoodPricesAndComposition'!X33</f>
        <v>0</v>
      </c>
      <c r="W43" s="104">
        <f>C43*'2.FoodPricesAndComposition'!Y33</f>
        <v>0</v>
      </c>
      <c r="X43" s="104">
        <f>C43*'2.FoodPricesAndComposition'!Z33</f>
        <v>0</v>
      </c>
      <c r="Y43" s="104">
        <f>C43*'2.FoodPricesAndComposition'!AA33</f>
        <v>0</v>
      </c>
      <c r="Z43" s="104">
        <f>C43*'2.FoodPricesAndComposition'!AB33</f>
        <v>0</v>
      </c>
      <c r="AA43" s="104">
        <f>C43*'2.FoodPricesAndComposition'!AC33</f>
        <v>0</v>
      </c>
      <c r="AB43" s="104">
        <f>C43*'2.FoodPricesAndComposition'!AD33</f>
        <v>0</v>
      </c>
      <c r="AC43">
        <v>29</v>
      </c>
    </row>
    <row r="44" spans="1:29" x14ac:dyDescent="0.25">
      <c r="A44" s="111" t="str">
        <f>'2.FoodPricesAndComposition'!A34</f>
        <v>Pasta rotini, whole grain, Barilla brand</v>
      </c>
      <c r="B44" s="97">
        <f>C44*'2.FoodPricesAndComposition'!F34</f>
        <v>0</v>
      </c>
      <c r="C44" s="146">
        <v>0</v>
      </c>
      <c r="D44" s="16" t="str">
        <f>'2.FoodPricesAndComposition'!D34</f>
        <v>2 oz</v>
      </c>
      <c r="E44" s="119">
        <f>'2.FoodPricesAndComposition'!F34</f>
        <v>0.27</v>
      </c>
      <c r="F44" s="104">
        <f>C44*'2.FoodPricesAndComposition'!H34</f>
        <v>0</v>
      </c>
      <c r="G44" s="104">
        <f>C44*'2.FoodPricesAndComposition'!I34</f>
        <v>0</v>
      </c>
      <c r="H44" s="104">
        <f>C44*'2.FoodPricesAndComposition'!J34</f>
        <v>0</v>
      </c>
      <c r="I44" s="104">
        <f>C44*'2.FoodPricesAndComposition'!K34</f>
        <v>0</v>
      </c>
      <c r="J44" s="104">
        <f>C44*'2.FoodPricesAndComposition'!L34</f>
        <v>0</v>
      </c>
      <c r="K44" s="104">
        <f>C44*'2.FoodPricesAndComposition'!M34</f>
        <v>0</v>
      </c>
      <c r="L44" s="104">
        <f>C44*'2.FoodPricesAndComposition'!N34</f>
        <v>0</v>
      </c>
      <c r="M44" s="104">
        <f>C44*'2.FoodPricesAndComposition'!O34</f>
        <v>0</v>
      </c>
      <c r="N44" s="104">
        <f>C44*'2.FoodPricesAndComposition'!P34</f>
        <v>0</v>
      </c>
      <c r="O44" s="104">
        <f>C44*'2.FoodPricesAndComposition'!Q34</f>
        <v>0</v>
      </c>
      <c r="P44" s="104">
        <f>C44*'2.FoodPricesAndComposition'!R34</f>
        <v>0</v>
      </c>
      <c r="Q44" s="104">
        <f>C44*'2.FoodPricesAndComposition'!S34</f>
        <v>0</v>
      </c>
      <c r="R44" s="104">
        <f>C44*'2.FoodPricesAndComposition'!T34</f>
        <v>0</v>
      </c>
      <c r="S44" s="104">
        <f>C44*'2.FoodPricesAndComposition'!U34</f>
        <v>0</v>
      </c>
      <c r="T44" s="104">
        <f>C44*'2.FoodPricesAndComposition'!V34</f>
        <v>0</v>
      </c>
      <c r="U44" s="104">
        <f>C44*'2.FoodPricesAndComposition'!W34</f>
        <v>0</v>
      </c>
      <c r="V44" s="104">
        <f>C44*'2.FoodPricesAndComposition'!X34</f>
        <v>0</v>
      </c>
      <c r="W44" s="104">
        <f>C44*'2.FoodPricesAndComposition'!Y34</f>
        <v>0</v>
      </c>
      <c r="X44" s="104">
        <f>C44*'2.FoodPricesAndComposition'!Z34</f>
        <v>0</v>
      </c>
      <c r="Y44" s="104">
        <f>C44*'2.FoodPricesAndComposition'!AA34</f>
        <v>0</v>
      </c>
      <c r="Z44" s="104">
        <f>C44*'2.FoodPricesAndComposition'!AB34</f>
        <v>0</v>
      </c>
      <c r="AA44" s="104">
        <f>C44*'2.FoodPricesAndComposition'!AC34</f>
        <v>0</v>
      </c>
      <c r="AB44" s="104">
        <f>C44*'2.FoodPricesAndComposition'!AD34</f>
        <v>0</v>
      </c>
      <c r="AC44">
        <v>30</v>
      </c>
    </row>
    <row r="45" spans="1:29" x14ac:dyDescent="0.25">
      <c r="A45" s="111" t="str">
        <f>'2.FoodPricesAndComposition'!A35</f>
        <v>Potatoes, russet</v>
      </c>
      <c r="B45" s="97">
        <f>C45*'2.FoodPricesAndComposition'!F35</f>
        <v>0</v>
      </c>
      <c r="C45" s="146">
        <v>0</v>
      </c>
      <c r="D45" s="16" t="str">
        <f>'2.FoodPricesAndComposition'!D35</f>
        <v xml:space="preserve">1 med </v>
      </c>
      <c r="E45" s="119">
        <f>'2.FoodPricesAndComposition'!F35</f>
        <v>0.23</v>
      </c>
      <c r="F45" s="104">
        <f>C45*'2.FoodPricesAndComposition'!H35</f>
        <v>0</v>
      </c>
      <c r="G45" s="104">
        <f>C45*'2.FoodPricesAndComposition'!I35</f>
        <v>0</v>
      </c>
      <c r="H45" s="104">
        <f>C45*'2.FoodPricesAndComposition'!J35</f>
        <v>0</v>
      </c>
      <c r="I45" s="104">
        <f>C45*'2.FoodPricesAndComposition'!K35</f>
        <v>0</v>
      </c>
      <c r="J45" s="104">
        <f>C45*'2.FoodPricesAndComposition'!L35</f>
        <v>0</v>
      </c>
      <c r="K45" s="104">
        <f>C45*'2.FoodPricesAndComposition'!M35</f>
        <v>0</v>
      </c>
      <c r="L45" s="104">
        <f>C45*'2.FoodPricesAndComposition'!N35</f>
        <v>0</v>
      </c>
      <c r="M45" s="104">
        <f>C45*'2.FoodPricesAndComposition'!O35</f>
        <v>0</v>
      </c>
      <c r="N45" s="104">
        <f>C45*'2.FoodPricesAndComposition'!P35</f>
        <v>0</v>
      </c>
      <c r="O45" s="104">
        <f>C45*'2.FoodPricesAndComposition'!Q35</f>
        <v>0</v>
      </c>
      <c r="P45" s="104">
        <f>C45*'2.FoodPricesAndComposition'!R35</f>
        <v>0</v>
      </c>
      <c r="Q45" s="104">
        <f>C45*'2.FoodPricesAndComposition'!S35</f>
        <v>0</v>
      </c>
      <c r="R45" s="104">
        <f>C45*'2.FoodPricesAndComposition'!T35</f>
        <v>0</v>
      </c>
      <c r="S45" s="104">
        <f>C45*'2.FoodPricesAndComposition'!U35</f>
        <v>0</v>
      </c>
      <c r="T45" s="104">
        <f>C45*'2.FoodPricesAndComposition'!V35</f>
        <v>0</v>
      </c>
      <c r="U45" s="104">
        <f>C45*'2.FoodPricesAndComposition'!W35</f>
        <v>0</v>
      </c>
      <c r="V45" s="104">
        <f>C45*'2.FoodPricesAndComposition'!X35</f>
        <v>0</v>
      </c>
      <c r="W45" s="104">
        <f>C45*'2.FoodPricesAndComposition'!Y35</f>
        <v>0</v>
      </c>
      <c r="X45" s="104">
        <f>C45*'2.FoodPricesAndComposition'!Z35</f>
        <v>0</v>
      </c>
      <c r="Y45" s="104">
        <f>C45*'2.FoodPricesAndComposition'!AA35</f>
        <v>0</v>
      </c>
      <c r="Z45" s="104">
        <f>C45*'2.FoodPricesAndComposition'!AB35</f>
        <v>0</v>
      </c>
      <c r="AA45" s="104">
        <f>C45*'2.FoodPricesAndComposition'!AC35</f>
        <v>0</v>
      </c>
      <c r="AB45" s="104">
        <f>C45*'2.FoodPricesAndComposition'!AD35</f>
        <v>0</v>
      </c>
      <c r="AC45">
        <v>31</v>
      </c>
    </row>
    <row r="46" spans="1:29" x14ac:dyDescent="0.25">
      <c r="A46" s="111" t="str">
        <f>'2.FoodPricesAndComposition'!A36</f>
        <v>Potatoes, sweet</v>
      </c>
      <c r="B46" s="97">
        <f>C46*'2.FoodPricesAndComposition'!F36</f>
        <v>0</v>
      </c>
      <c r="C46" s="146">
        <v>0</v>
      </c>
      <c r="D46" s="16" t="str">
        <f>'2.FoodPricesAndComposition'!D36</f>
        <v>1 potato</v>
      </c>
      <c r="E46" s="119">
        <f>'2.FoodPricesAndComposition'!F36</f>
        <v>0.18</v>
      </c>
      <c r="F46" s="104">
        <f>C46*'2.FoodPricesAndComposition'!H36</f>
        <v>0</v>
      </c>
      <c r="G46" s="104">
        <f>C46*'2.FoodPricesAndComposition'!I36</f>
        <v>0</v>
      </c>
      <c r="H46" s="104">
        <f>C46*'2.FoodPricesAndComposition'!J36</f>
        <v>0</v>
      </c>
      <c r="I46" s="104">
        <f>C46*'2.FoodPricesAndComposition'!K36</f>
        <v>0</v>
      </c>
      <c r="J46" s="104">
        <f>C46*'2.FoodPricesAndComposition'!L36</f>
        <v>0</v>
      </c>
      <c r="K46" s="104">
        <f>C46*'2.FoodPricesAndComposition'!M36</f>
        <v>0</v>
      </c>
      <c r="L46" s="104">
        <f>C46*'2.FoodPricesAndComposition'!N36</f>
        <v>0</v>
      </c>
      <c r="M46" s="104">
        <f>C46*'2.FoodPricesAndComposition'!O36</f>
        <v>0</v>
      </c>
      <c r="N46" s="104">
        <f>C46*'2.FoodPricesAndComposition'!P36</f>
        <v>0</v>
      </c>
      <c r="O46" s="104">
        <f>C46*'2.FoodPricesAndComposition'!Q36</f>
        <v>0</v>
      </c>
      <c r="P46" s="104">
        <f>C46*'2.FoodPricesAndComposition'!R36</f>
        <v>0</v>
      </c>
      <c r="Q46" s="104">
        <f>C46*'2.FoodPricesAndComposition'!S36</f>
        <v>0</v>
      </c>
      <c r="R46" s="104">
        <f>C46*'2.FoodPricesAndComposition'!T36</f>
        <v>0</v>
      </c>
      <c r="S46" s="104">
        <f>C46*'2.FoodPricesAndComposition'!U36</f>
        <v>0</v>
      </c>
      <c r="T46" s="104">
        <f>C46*'2.FoodPricesAndComposition'!V36</f>
        <v>0</v>
      </c>
      <c r="U46" s="104">
        <f>C46*'2.FoodPricesAndComposition'!W36</f>
        <v>0</v>
      </c>
      <c r="V46" s="104">
        <f>C46*'2.FoodPricesAndComposition'!X36</f>
        <v>0</v>
      </c>
      <c r="W46" s="104">
        <f>C46*'2.FoodPricesAndComposition'!Y36</f>
        <v>0</v>
      </c>
      <c r="X46" s="104">
        <f>C46*'2.FoodPricesAndComposition'!Z36</f>
        <v>0</v>
      </c>
      <c r="Y46" s="104">
        <f>C46*'2.FoodPricesAndComposition'!AA36</f>
        <v>0</v>
      </c>
      <c r="Z46" s="104">
        <f>C46*'2.FoodPricesAndComposition'!AB36</f>
        <v>0</v>
      </c>
      <c r="AA46" s="104">
        <f>C46*'2.FoodPricesAndComposition'!AC36</f>
        <v>0</v>
      </c>
      <c r="AB46" s="104">
        <f>C46*'2.FoodPricesAndComposition'!AD36</f>
        <v>0</v>
      </c>
      <c r="AC46">
        <v>32</v>
      </c>
    </row>
    <row r="47" spans="1:29" x14ac:dyDescent="0.25">
      <c r="A47" s="111" t="str">
        <f>'2.FoodPricesAndComposition'!A37</f>
        <v>Rice, brown, Stop &amp; Shop brand</v>
      </c>
      <c r="B47" s="97">
        <f>C47*'2.FoodPricesAndComposition'!F37</f>
        <v>0</v>
      </c>
      <c r="C47" s="146">
        <v>0</v>
      </c>
      <c r="D47" s="16" t="str">
        <f>'2.FoodPricesAndComposition'!D37</f>
        <v>0.25 cup</v>
      </c>
      <c r="E47" s="119">
        <f>'2.FoodPricesAndComposition'!F37</f>
        <v>0.19</v>
      </c>
      <c r="F47" s="104">
        <f>C47*'2.FoodPricesAndComposition'!H37</f>
        <v>0</v>
      </c>
      <c r="G47" s="104">
        <f>C47*'2.FoodPricesAndComposition'!I37</f>
        <v>0</v>
      </c>
      <c r="H47" s="104">
        <f>C47*'2.FoodPricesAndComposition'!J37</f>
        <v>0</v>
      </c>
      <c r="I47" s="104">
        <f>C47*'2.FoodPricesAndComposition'!K37</f>
        <v>0</v>
      </c>
      <c r="J47" s="104">
        <f>C47*'2.FoodPricesAndComposition'!L37</f>
        <v>0</v>
      </c>
      <c r="K47" s="104">
        <f>C47*'2.FoodPricesAndComposition'!M37</f>
        <v>0</v>
      </c>
      <c r="L47" s="104">
        <f>C47*'2.FoodPricesAndComposition'!N37</f>
        <v>0</v>
      </c>
      <c r="M47" s="104">
        <f>C47*'2.FoodPricesAndComposition'!O37</f>
        <v>0</v>
      </c>
      <c r="N47" s="104">
        <f>C47*'2.FoodPricesAndComposition'!P37</f>
        <v>0</v>
      </c>
      <c r="O47" s="104">
        <f>C47*'2.FoodPricesAndComposition'!Q37</f>
        <v>0</v>
      </c>
      <c r="P47" s="104">
        <f>C47*'2.FoodPricesAndComposition'!R37</f>
        <v>0</v>
      </c>
      <c r="Q47" s="104">
        <f>C47*'2.FoodPricesAndComposition'!S37</f>
        <v>0</v>
      </c>
      <c r="R47" s="104">
        <f>C47*'2.FoodPricesAndComposition'!T37</f>
        <v>0</v>
      </c>
      <c r="S47" s="104">
        <f>C47*'2.FoodPricesAndComposition'!U37</f>
        <v>0</v>
      </c>
      <c r="T47" s="104">
        <f>C47*'2.FoodPricesAndComposition'!V37</f>
        <v>0</v>
      </c>
      <c r="U47" s="104">
        <f>C47*'2.FoodPricesAndComposition'!W37</f>
        <v>0</v>
      </c>
      <c r="V47" s="104">
        <f>C47*'2.FoodPricesAndComposition'!X37</f>
        <v>0</v>
      </c>
      <c r="W47" s="104">
        <f>C47*'2.FoodPricesAndComposition'!Y37</f>
        <v>0</v>
      </c>
      <c r="X47" s="104">
        <f>C47*'2.FoodPricesAndComposition'!Z37</f>
        <v>0</v>
      </c>
      <c r="Y47" s="104">
        <f>C47*'2.FoodPricesAndComposition'!AA37</f>
        <v>0</v>
      </c>
      <c r="Z47" s="104">
        <f>C47*'2.FoodPricesAndComposition'!AB37</f>
        <v>0</v>
      </c>
      <c r="AA47" s="104">
        <f>C47*'2.FoodPricesAndComposition'!AC37</f>
        <v>0</v>
      </c>
      <c r="AB47" s="104">
        <f>C47*'2.FoodPricesAndComposition'!AD37</f>
        <v>0</v>
      </c>
      <c r="AC47">
        <v>33</v>
      </c>
    </row>
    <row r="48" spans="1:29" x14ac:dyDescent="0.25">
      <c r="A48" s="111" t="str">
        <f>'2.FoodPricesAndComposition'!A38</f>
        <v>Rice, white, long grain, enriched, Stop &amp; Shop brand</v>
      </c>
      <c r="B48" s="97">
        <f>C48*'2.FoodPricesAndComposition'!F38</f>
        <v>0</v>
      </c>
      <c r="C48" s="146">
        <v>0</v>
      </c>
      <c r="D48" s="16" t="str">
        <f>'2.FoodPricesAndComposition'!D38</f>
        <v>0.25 cup</v>
      </c>
      <c r="E48" s="119">
        <f>'2.FoodPricesAndComposition'!F38</f>
        <v>0.15</v>
      </c>
      <c r="F48" s="104">
        <f>C48*'2.FoodPricesAndComposition'!H38</f>
        <v>0</v>
      </c>
      <c r="G48" s="104">
        <f>C48*'2.FoodPricesAndComposition'!I38</f>
        <v>0</v>
      </c>
      <c r="H48" s="104">
        <f>C48*'2.FoodPricesAndComposition'!J38</f>
        <v>0</v>
      </c>
      <c r="I48" s="104">
        <f>C48*'2.FoodPricesAndComposition'!K38</f>
        <v>0</v>
      </c>
      <c r="J48" s="104">
        <f>C48*'2.FoodPricesAndComposition'!L38</f>
        <v>0</v>
      </c>
      <c r="K48" s="104">
        <f>C48*'2.FoodPricesAndComposition'!M38</f>
        <v>0</v>
      </c>
      <c r="L48" s="104">
        <f>C48*'2.FoodPricesAndComposition'!N38</f>
        <v>0</v>
      </c>
      <c r="M48" s="104">
        <f>C48*'2.FoodPricesAndComposition'!O38</f>
        <v>0</v>
      </c>
      <c r="N48" s="104">
        <f>C48*'2.FoodPricesAndComposition'!P38</f>
        <v>0</v>
      </c>
      <c r="O48" s="104">
        <f>C48*'2.FoodPricesAndComposition'!Q38</f>
        <v>0</v>
      </c>
      <c r="P48" s="104">
        <f>C48*'2.FoodPricesAndComposition'!R38</f>
        <v>0</v>
      </c>
      <c r="Q48" s="104">
        <f>C48*'2.FoodPricesAndComposition'!S38</f>
        <v>0</v>
      </c>
      <c r="R48" s="104">
        <f>C48*'2.FoodPricesAndComposition'!T38</f>
        <v>0</v>
      </c>
      <c r="S48" s="104">
        <f>C48*'2.FoodPricesAndComposition'!U38</f>
        <v>0</v>
      </c>
      <c r="T48" s="104">
        <f>C48*'2.FoodPricesAndComposition'!V38</f>
        <v>0</v>
      </c>
      <c r="U48" s="104">
        <f>C48*'2.FoodPricesAndComposition'!W38</f>
        <v>0</v>
      </c>
      <c r="V48" s="104">
        <f>C48*'2.FoodPricesAndComposition'!X38</f>
        <v>0</v>
      </c>
      <c r="W48" s="104">
        <f>C48*'2.FoodPricesAndComposition'!Y38</f>
        <v>0</v>
      </c>
      <c r="X48" s="104">
        <f>C48*'2.FoodPricesAndComposition'!Z38</f>
        <v>0</v>
      </c>
      <c r="Y48" s="104">
        <f>C48*'2.FoodPricesAndComposition'!AA38</f>
        <v>0</v>
      </c>
      <c r="Z48" s="104">
        <f>C48*'2.FoodPricesAndComposition'!AB38</f>
        <v>0</v>
      </c>
      <c r="AA48" s="104">
        <f>C48*'2.FoodPricesAndComposition'!AC38</f>
        <v>0</v>
      </c>
      <c r="AB48" s="104">
        <f>C48*'2.FoodPricesAndComposition'!AD38</f>
        <v>0</v>
      </c>
      <c r="AC48">
        <v>34</v>
      </c>
    </row>
    <row r="49" spans="1:29" x14ac:dyDescent="0.25">
      <c r="A49" s="101" t="str">
        <f>'2.FoodPricesAndComposition'!A39</f>
        <v>Nuts, beans, seeds and oils</v>
      </c>
      <c r="C49" s="147">
        <v>0</v>
      </c>
      <c r="D49" s="16"/>
      <c r="E49" s="119"/>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v>35</v>
      </c>
    </row>
    <row r="50" spans="1:29" x14ac:dyDescent="0.25">
      <c r="A50" s="111" t="str">
        <f>'2.FoodPricesAndComposition'!A40</f>
        <v>Almonds, whole, Stop &amp; Shop brand</v>
      </c>
      <c r="B50" s="97">
        <f>C50*'2.FoodPricesAndComposition'!F40</f>
        <v>0</v>
      </c>
      <c r="C50" s="146">
        <v>0</v>
      </c>
      <c r="D50" s="16" t="str">
        <f>'2.FoodPricesAndComposition'!D40</f>
        <v>25 pieces</v>
      </c>
      <c r="E50" s="119">
        <f>'2.FoodPricesAndComposition'!F40</f>
        <v>0.66</v>
      </c>
      <c r="F50" s="104">
        <f>C50*'2.FoodPricesAndComposition'!H40</f>
        <v>0</v>
      </c>
      <c r="G50" s="104">
        <f>C50*'2.FoodPricesAndComposition'!I40</f>
        <v>0</v>
      </c>
      <c r="H50" s="104">
        <f>C50*'2.FoodPricesAndComposition'!J40</f>
        <v>0</v>
      </c>
      <c r="I50" s="104">
        <f>C50*'2.FoodPricesAndComposition'!K40</f>
        <v>0</v>
      </c>
      <c r="J50" s="104">
        <f>C50*'2.FoodPricesAndComposition'!L40</f>
        <v>0</v>
      </c>
      <c r="K50" s="104">
        <f>C50*'2.FoodPricesAndComposition'!M40</f>
        <v>0</v>
      </c>
      <c r="L50" s="104">
        <f>C50*'2.FoodPricesAndComposition'!N40</f>
        <v>0</v>
      </c>
      <c r="M50" s="104">
        <f>C50*'2.FoodPricesAndComposition'!O40</f>
        <v>0</v>
      </c>
      <c r="N50" s="104">
        <f>C50*'2.FoodPricesAndComposition'!P40</f>
        <v>0</v>
      </c>
      <c r="O50" s="104">
        <f>C50*'2.FoodPricesAndComposition'!Q40</f>
        <v>0</v>
      </c>
      <c r="P50" s="104">
        <f>C50*'2.FoodPricesAndComposition'!R40</f>
        <v>0</v>
      </c>
      <c r="Q50" s="104">
        <f>C50*'2.FoodPricesAndComposition'!S40</f>
        <v>0</v>
      </c>
      <c r="R50" s="104">
        <f>C50*'2.FoodPricesAndComposition'!T40</f>
        <v>0</v>
      </c>
      <c r="S50" s="104">
        <f>C50*'2.FoodPricesAndComposition'!U40</f>
        <v>0</v>
      </c>
      <c r="T50" s="104">
        <f>C50*'2.FoodPricesAndComposition'!V40</f>
        <v>0</v>
      </c>
      <c r="U50" s="104">
        <f>C50*'2.FoodPricesAndComposition'!W40</f>
        <v>0</v>
      </c>
      <c r="V50" s="104">
        <f>C50*'2.FoodPricesAndComposition'!X40</f>
        <v>0</v>
      </c>
      <c r="W50" s="104">
        <f>C50*'2.FoodPricesAndComposition'!Y40</f>
        <v>0</v>
      </c>
      <c r="X50" s="104">
        <f>C50*'2.FoodPricesAndComposition'!Z40</f>
        <v>0</v>
      </c>
      <c r="Y50" s="104">
        <f>C50*'2.FoodPricesAndComposition'!AA40</f>
        <v>0</v>
      </c>
      <c r="Z50" s="104">
        <f>C50*'2.FoodPricesAndComposition'!AB40</f>
        <v>0</v>
      </c>
      <c r="AA50" s="104">
        <f>C50*'2.FoodPricesAndComposition'!AC40</f>
        <v>0</v>
      </c>
      <c r="AB50" s="104">
        <f>C50*'2.FoodPricesAndComposition'!AD40</f>
        <v>0</v>
      </c>
      <c r="AC50">
        <v>36</v>
      </c>
    </row>
    <row r="51" spans="1:29" ht="17.100000000000001" customHeight="1" x14ac:dyDescent="0.25">
      <c r="A51" s="111" t="str">
        <f>'2.FoodPricesAndComposition'!A41</f>
        <v>Cashews, whole, Stop &amp; Shop brand</v>
      </c>
      <c r="B51" s="97">
        <f>C51*'2.FoodPricesAndComposition'!F41</f>
        <v>0</v>
      </c>
      <c r="C51" s="146">
        <v>0</v>
      </c>
      <c r="D51" s="16" t="str">
        <f>'2.FoodPricesAndComposition'!D41</f>
        <v>3 tbsp</v>
      </c>
      <c r="E51" s="119">
        <f>'2.FoodPricesAndComposition'!F41</f>
        <v>0.69</v>
      </c>
      <c r="F51" s="104">
        <f>C51*'2.FoodPricesAndComposition'!H41</f>
        <v>0</v>
      </c>
      <c r="G51" s="104">
        <f>C51*'2.FoodPricesAndComposition'!I41</f>
        <v>0</v>
      </c>
      <c r="H51" s="104">
        <f>C51*'2.FoodPricesAndComposition'!J41</f>
        <v>0</v>
      </c>
      <c r="I51" s="104">
        <f>C51*'2.FoodPricesAndComposition'!K41</f>
        <v>0</v>
      </c>
      <c r="J51" s="104">
        <f>C51*'2.FoodPricesAndComposition'!L41</f>
        <v>0</v>
      </c>
      <c r="K51" s="104">
        <f>C51*'2.FoodPricesAndComposition'!M41</f>
        <v>0</v>
      </c>
      <c r="L51" s="104">
        <f>C51*'2.FoodPricesAndComposition'!N41</f>
        <v>0</v>
      </c>
      <c r="M51" s="104">
        <f>C51*'2.FoodPricesAndComposition'!O41</f>
        <v>0</v>
      </c>
      <c r="N51" s="104">
        <f>C51*'2.FoodPricesAndComposition'!P41</f>
        <v>0</v>
      </c>
      <c r="O51" s="104">
        <f>C51*'2.FoodPricesAndComposition'!Q41</f>
        <v>0</v>
      </c>
      <c r="P51" s="104">
        <f>C51*'2.FoodPricesAndComposition'!R41</f>
        <v>0</v>
      </c>
      <c r="Q51" s="104">
        <f>C51*'2.FoodPricesAndComposition'!S41</f>
        <v>0</v>
      </c>
      <c r="R51" s="104">
        <f>C51*'2.FoodPricesAndComposition'!T41</f>
        <v>0</v>
      </c>
      <c r="S51" s="104">
        <f>C51*'2.FoodPricesAndComposition'!U41</f>
        <v>0</v>
      </c>
      <c r="T51" s="104">
        <f>C51*'2.FoodPricesAndComposition'!V41</f>
        <v>0</v>
      </c>
      <c r="U51" s="104">
        <f>C51*'2.FoodPricesAndComposition'!W41</f>
        <v>0</v>
      </c>
      <c r="V51" s="104">
        <f>C51*'2.FoodPricesAndComposition'!X41</f>
        <v>0</v>
      </c>
      <c r="W51" s="104">
        <f>C51*'2.FoodPricesAndComposition'!Y41</f>
        <v>0</v>
      </c>
      <c r="X51" s="104">
        <f>C51*'2.FoodPricesAndComposition'!Z41</f>
        <v>0</v>
      </c>
      <c r="Y51" s="104">
        <f>C51*'2.FoodPricesAndComposition'!AA41</f>
        <v>0</v>
      </c>
      <c r="Z51" s="104">
        <f>C51*'2.FoodPricesAndComposition'!AB41</f>
        <v>0</v>
      </c>
      <c r="AA51" s="104">
        <f>C51*'2.FoodPricesAndComposition'!AC41</f>
        <v>0</v>
      </c>
      <c r="AB51" s="104">
        <f>C51*'2.FoodPricesAndComposition'!AD41</f>
        <v>0</v>
      </c>
      <c r="AC51">
        <v>37</v>
      </c>
    </row>
    <row r="52" spans="1:29" x14ac:dyDescent="0.25">
      <c r="A52" s="111" t="str">
        <f>'2.FoodPricesAndComposition'!A42</f>
        <v xml:space="preserve">Walnuts, diced, Diamonds of California brand </v>
      </c>
      <c r="B52" s="97">
        <f>C52*'2.FoodPricesAndComposition'!F42</f>
        <v>0</v>
      </c>
      <c r="C52" s="146">
        <v>0</v>
      </c>
      <c r="D52" s="16" t="str">
        <f>'2.FoodPricesAndComposition'!D42</f>
        <v>0.25 cup</v>
      </c>
      <c r="E52" s="119">
        <f>'2.FoodPricesAndComposition'!F42</f>
        <v>0.67</v>
      </c>
      <c r="F52" s="104">
        <f>C52*'2.FoodPricesAndComposition'!H42</f>
        <v>0</v>
      </c>
      <c r="G52" s="104">
        <f>C52*'2.FoodPricesAndComposition'!I42</f>
        <v>0</v>
      </c>
      <c r="H52" s="104">
        <f>C52*'2.FoodPricesAndComposition'!J42</f>
        <v>0</v>
      </c>
      <c r="I52" s="104">
        <f>C52*'2.FoodPricesAndComposition'!K42</f>
        <v>0</v>
      </c>
      <c r="J52" s="104">
        <f>C52*'2.FoodPricesAndComposition'!L42</f>
        <v>0</v>
      </c>
      <c r="K52" s="104">
        <f>C52*'2.FoodPricesAndComposition'!M42</f>
        <v>0</v>
      </c>
      <c r="L52" s="104">
        <f>C52*'2.FoodPricesAndComposition'!N42</f>
        <v>0</v>
      </c>
      <c r="M52" s="104">
        <f>C52*'2.FoodPricesAndComposition'!O42</f>
        <v>0</v>
      </c>
      <c r="N52" s="104">
        <f>C52*'2.FoodPricesAndComposition'!P42</f>
        <v>0</v>
      </c>
      <c r="O52" s="104">
        <f>C52*'2.FoodPricesAndComposition'!Q42</f>
        <v>0</v>
      </c>
      <c r="P52" s="104">
        <f>C52*'2.FoodPricesAndComposition'!R42</f>
        <v>0</v>
      </c>
      <c r="Q52" s="104">
        <f>C52*'2.FoodPricesAndComposition'!S42</f>
        <v>0</v>
      </c>
      <c r="R52" s="104">
        <f>C52*'2.FoodPricesAndComposition'!T42</f>
        <v>0</v>
      </c>
      <c r="S52" s="104">
        <f>C52*'2.FoodPricesAndComposition'!U42</f>
        <v>0</v>
      </c>
      <c r="T52" s="104">
        <f>C52*'2.FoodPricesAndComposition'!V42</f>
        <v>0</v>
      </c>
      <c r="U52" s="104">
        <f>C52*'2.FoodPricesAndComposition'!W42</f>
        <v>0</v>
      </c>
      <c r="V52" s="104">
        <f>C52*'2.FoodPricesAndComposition'!X42</f>
        <v>0</v>
      </c>
      <c r="W52" s="104">
        <f>C52*'2.FoodPricesAndComposition'!Y42</f>
        <v>0</v>
      </c>
      <c r="X52" s="104">
        <f>C52*'2.FoodPricesAndComposition'!Z42</f>
        <v>0</v>
      </c>
      <c r="Y52" s="104">
        <f>C52*'2.FoodPricesAndComposition'!AA42</f>
        <v>0</v>
      </c>
      <c r="Z52" s="104">
        <f>C52*'2.FoodPricesAndComposition'!AB42</f>
        <v>0</v>
      </c>
      <c r="AA52" s="104">
        <f>C52*'2.FoodPricesAndComposition'!AC42</f>
        <v>0</v>
      </c>
      <c r="AB52" s="104">
        <f>C52*'2.FoodPricesAndComposition'!AD42</f>
        <v>0</v>
      </c>
      <c r="AC52">
        <v>38</v>
      </c>
    </row>
    <row r="53" spans="1:29" x14ac:dyDescent="0.25">
      <c r="A53" s="111" t="str">
        <f>'2.FoodPricesAndComposition'!A43</f>
        <v>Beans, black, dried, Goya Foods brand</v>
      </c>
      <c r="B53" s="97">
        <f>C53*'2.FoodPricesAndComposition'!F43</f>
        <v>0</v>
      </c>
      <c r="C53" s="146">
        <v>0</v>
      </c>
      <c r="D53" s="16" t="str">
        <f>'2.FoodPricesAndComposition'!D43</f>
        <v>0.25 cup</v>
      </c>
      <c r="E53" s="119">
        <f>'2.FoodPricesAndComposition'!F43</f>
        <v>0.2</v>
      </c>
      <c r="F53" s="104">
        <f>C53*'2.FoodPricesAndComposition'!H43</f>
        <v>0</v>
      </c>
      <c r="G53" s="104">
        <f>C53*'2.FoodPricesAndComposition'!I43</f>
        <v>0</v>
      </c>
      <c r="H53" s="104">
        <f>C53*'2.FoodPricesAndComposition'!J43</f>
        <v>0</v>
      </c>
      <c r="I53" s="104">
        <f>C53*'2.FoodPricesAndComposition'!K43</f>
        <v>0</v>
      </c>
      <c r="J53" s="104">
        <f>C53*'2.FoodPricesAndComposition'!L43</f>
        <v>0</v>
      </c>
      <c r="K53" s="104">
        <f>C53*'2.FoodPricesAndComposition'!M43</f>
        <v>0</v>
      </c>
      <c r="L53" s="104">
        <f>C53*'2.FoodPricesAndComposition'!N43</f>
        <v>0</v>
      </c>
      <c r="M53" s="104">
        <f>C53*'2.FoodPricesAndComposition'!O43</f>
        <v>0</v>
      </c>
      <c r="N53" s="104">
        <f>C53*'2.FoodPricesAndComposition'!P43</f>
        <v>0</v>
      </c>
      <c r="O53" s="104">
        <f>C53*'2.FoodPricesAndComposition'!Q43</f>
        <v>0</v>
      </c>
      <c r="P53" s="104">
        <f>C53*'2.FoodPricesAndComposition'!R43</f>
        <v>0</v>
      </c>
      <c r="Q53" s="104">
        <f>C53*'2.FoodPricesAndComposition'!S43</f>
        <v>0</v>
      </c>
      <c r="R53" s="104">
        <f>C53*'2.FoodPricesAndComposition'!T43</f>
        <v>0</v>
      </c>
      <c r="S53" s="104">
        <f>C53*'2.FoodPricesAndComposition'!U43</f>
        <v>0</v>
      </c>
      <c r="T53" s="104">
        <f>C53*'2.FoodPricesAndComposition'!V43</f>
        <v>0</v>
      </c>
      <c r="U53" s="104">
        <f>C53*'2.FoodPricesAndComposition'!W43</f>
        <v>0</v>
      </c>
      <c r="V53" s="104">
        <f>C53*'2.FoodPricesAndComposition'!X43</f>
        <v>0</v>
      </c>
      <c r="W53" s="104">
        <f>C53*'2.FoodPricesAndComposition'!Y43</f>
        <v>0</v>
      </c>
      <c r="X53" s="104">
        <f>C53*'2.FoodPricesAndComposition'!Z43</f>
        <v>0</v>
      </c>
      <c r="Y53" s="104">
        <f>C53*'2.FoodPricesAndComposition'!AA43</f>
        <v>0</v>
      </c>
      <c r="Z53" s="104">
        <f>C53*'2.FoodPricesAndComposition'!AB43</f>
        <v>0</v>
      </c>
      <c r="AA53" s="104">
        <f>C53*'2.FoodPricesAndComposition'!AC43</f>
        <v>0</v>
      </c>
      <c r="AB53" s="104">
        <f>C53*'2.FoodPricesAndComposition'!AD43</f>
        <v>0</v>
      </c>
      <c r="AC53">
        <v>39</v>
      </c>
    </row>
    <row r="54" spans="1:29" x14ac:dyDescent="0.25">
      <c r="A54" s="111" t="str">
        <f>'2.FoodPricesAndComposition'!A44</f>
        <v>Beans, black, canned, Goya Foods brand</v>
      </c>
      <c r="B54" s="97">
        <f>C54*'2.FoodPricesAndComposition'!F44</f>
        <v>0</v>
      </c>
      <c r="C54" s="146">
        <v>0</v>
      </c>
      <c r="D54" s="16" t="str">
        <f>'2.FoodPricesAndComposition'!D44</f>
        <v>0.5 cup</v>
      </c>
      <c r="E54" s="119">
        <f>'2.FoodPricesAndComposition'!F44</f>
        <v>0.36</v>
      </c>
      <c r="F54" s="104">
        <f>C54*'2.FoodPricesAndComposition'!H44</f>
        <v>0</v>
      </c>
      <c r="G54" s="104">
        <f>C54*'2.FoodPricesAndComposition'!I44</f>
        <v>0</v>
      </c>
      <c r="H54" s="104">
        <f>C54*'2.FoodPricesAndComposition'!J44</f>
        <v>0</v>
      </c>
      <c r="I54" s="104">
        <f>C54*'2.FoodPricesAndComposition'!K44</f>
        <v>0</v>
      </c>
      <c r="J54" s="104">
        <f>C54*'2.FoodPricesAndComposition'!L44</f>
        <v>0</v>
      </c>
      <c r="K54" s="104">
        <f>C54*'2.FoodPricesAndComposition'!M44</f>
        <v>0</v>
      </c>
      <c r="L54" s="104">
        <f>C54*'2.FoodPricesAndComposition'!N44</f>
        <v>0</v>
      </c>
      <c r="M54" s="104">
        <f>C54*'2.FoodPricesAndComposition'!O44</f>
        <v>0</v>
      </c>
      <c r="N54" s="104">
        <f>C54*'2.FoodPricesAndComposition'!P44</f>
        <v>0</v>
      </c>
      <c r="O54" s="104">
        <f>C54*'2.FoodPricesAndComposition'!Q44</f>
        <v>0</v>
      </c>
      <c r="P54" s="104">
        <f>C54*'2.FoodPricesAndComposition'!R44</f>
        <v>0</v>
      </c>
      <c r="Q54" s="104">
        <f>C54*'2.FoodPricesAndComposition'!S44</f>
        <v>0</v>
      </c>
      <c r="R54" s="104">
        <f>C54*'2.FoodPricesAndComposition'!T44</f>
        <v>0</v>
      </c>
      <c r="S54" s="104">
        <f>C54*'2.FoodPricesAndComposition'!U44</f>
        <v>0</v>
      </c>
      <c r="T54" s="104">
        <f>C54*'2.FoodPricesAndComposition'!V44</f>
        <v>0</v>
      </c>
      <c r="U54" s="104">
        <f>C54*'2.FoodPricesAndComposition'!W44</f>
        <v>0</v>
      </c>
      <c r="V54" s="104">
        <f>C54*'2.FoodPricesAndComposition'!X44</f>
        <v>0</v>
      </c>
      <c r="W54" s="104">
        <f>C54*'2.FoodPricesAndComposition'!Y44</f>
        <v>0</v>
      </c>
      <c r="X54" s="104">
        <f>C54*'2.FoodPricesAndComposition'!Z44</f>
        <v>0</v>
      </c>
      <c r="Y54" s="104">
        <f>C54*'2.FoodPricesAndComposition'!AA44</f>
        <v>0</v>
      </c>
      <c r="Z54" s="104">
        <f>C54*'2.FoodPricesAndComposition'!AB44</f>
        <v>0</v>
      </c>
      <c r="AA54" s="104">
        <f>C54*'2.FoodPricesAndComposition'!AC44</f>
        <v>0</v>
      </c>
      <c r="AB54" s="104">
        <f>C54*'2.FoodPricesAndComposition'!AD44</f>
        <v>0</v>
      </c>
      <c r="AC54">
        <v>40</v>
      </c>
    </row>
    <row r="55" spans="1:29" x14ac:dyDescent="0.25">
      <c r="A55" s="111" t="str">
        <f>'2.FoodPricesAndComposition'!A45</f>
        <v>Beans, black, refried, Ducal brand</v>
      </c>
      <c r="B55" s="97">
        <f>C55*'2.FoodPricesAndComposition'!F45</f>
        <v>0</v>
      </c>
      <c r="C55" s="146">
        <v>0</v>
      </c>
      <c r="D55" s="16" t="str">
        <f>'2.FoodPricesAndComposition'!D45</f>
        <v>0.5 cup</v>
      </c>
      <c r="E55" s="119">
        <f>'2.FoodPricesAndComposition'!F45</f>
        <v>0.83</v>
      </c>
      <c r="F55" s="104">
        <f>C55*'2.FoodPricesAndComposition'!H45</f>
        <v>0</v>
      </c>
      <c r="G55" s="104">
        <f>C55*'2.FoodPricesAndComposition'!I45</f>
        <v>0</v>
      </c>
      <c r="H55" s="104">
        <f>C55*'2.FoodPricesAndComposition'!J45</f>
        <v>0</v>
      </c>
      <c r="I55" s="104">
        <f>C55*'2.FoodPricesAndComposition'!K45</f>
        <v>0</v>
      </c>
      <c r="J55" s="104">
        <f>C55*'2.FoodPricesAndComposition'!L45</f>
        <v>0</v>
      </c>
      <c r="K55" s="104">
        <f>C55*'2.FoodPricesAndComposition'!M45</f>
        <v>0</v>
      </c>
      <c r="L55" s="104">
        <f>C55*'2.FoodPricesAndComposition'!N45</f>
        <v>0</v>
      </c>
      <c r="M55" s="104">
        <f>C55*'2.FoodPricesAndComposition'!O45</f>
        <v>0</v>
      </c>
      <c r="N55" s="104">
        <f>C55*'2.FoodPricesAndComposition'!P45</f>
        <v>0</v>
      </c>
      <c r="O55" s="104">
        <f>C55*'2.FoodPricesAndComposition'!Q45</f>
        <v>0</v>
      </c>
      <c r="P55" s="104">
        <f>C55*'2.FoodPricesAndComposition'!R45</f>
        <v>0</v>
      </c>
      <c r="Q55" s="104">
        <f>C55*'2.FoodPricesAndComposition'!S45</f>
        <v>0</v>
      </c>
      <c r="R55" s="104">
        <f>C55*'2.FoodPricesAndComposition'!T45</f>
        <v>0</v>
      </c>
      <c r="S55" s="104">
        <f>C55*'2.FoodPricesAndComposition'!U45</f>
        <v>0</v>
      </c>
      <c r="T55" s="104">
        <f>C55*'2.FoodPricesAndComposition'!V45</f>
        <v>0</v>
      </c>
      <c r="U55" s="104">
        <f>C55*'2.FoodPricesAndComposition'!W45</f>
        <v>0</v>
      </c>
      <c r="V55" s="104">
        <f>C55*'2.FoodPricesAndComposition'!X45</f>
        <v>0</v>
      </c>
      <c r="W55" s="104">
        <f>C55*'2.FoodPricesAndComposition'!Y45</f>
        <v>0</v>
      </c>
      <c r="X55" s="104">
        <f>C55*'2.FoodPricesAndComposition'!Z45</f>
        <v>0</v>
      </c>
      <c r="Y55" s="104">
        <f>C55*'2.FoodPricesAndComposition'!AA45</f>
        <v>0</v>
      </c>
      <c r="Z55" s="104">
        <f>C55*'2.FoodPricesAndComposition'!AB45</f>
        <v>0</v>
      </c>
      <c r="AA55" s="104">
        <f>C55*'2.FoodPricesAndComposition'!AC45</f>
        <v>0</v>
      </c>
      <c r="AB55" s="104">
        <f>C55*'2.FoodPricesAndComposition'!AD45</f>
        <v>0</v>
      </c>
      <c r="AC55">
        <v>41</v>
      </c>
    </row>
    <row r="56" spans="1:29" ht="15" customHeight="1" x14ac:dyDescent="0.25">
      <c r="A56" s="111" t="str">
        <f>'2.FoodPricesAndComposition'!A46</f>
        <v>Chick peas - garbanzos, canned, Goya Foods brand</v>
      </c>
      <c r="B56" s="97">
        <f>C56*'2.FoodPricesAndComposition'!F46</f>
        <v>0</v>
      </c>
      <c r="C56" s="146">
        <v>0</v>
      </c>
      <c r="D56" s="16" t="str">
        <f>'2.FoodPricesAndComposition'!D46</f>
        <v>0.5 cup</v>
      </c>
      <c r="E56" s="119">
        <f>'2.FoodPricesAndComposition'!F46</f>
        <v>0.36</v>
      </c>
      <c r="F56" s="104">
        <f>C56*'2.FoodPricesAndComposition'!H46</f>
        <v>0</v>
      </c>
      <c r="G56" s="104">
        <f>C56*'2.FoodPricesAndComposition'!I46</f>
        <v>0</v>
      </c>
      <c r="H56" s="104">
        <f>C56*'2.FoodPricesAndComposition'!J46</f>
        <v>0</v>
      </c>
      <c r="I56" s="104">
        <f>C56*'2.FoodPricesAndComposition'!K46</f>
        <v>0</v>
      </c>
      <c r="J56" s="104">
        <f>C56*'2.FoodPricesAndComposition'!L46</f>
        <v>0</v>
      </c>
      <c r="K56" s="104">
        <f>C56*'2.FoodPricesAndComposition'!M46</f>
        <v>0</v>
      </c>
      <c r="L56" s="104">
        <f>C56*'2.FoodPricesAndComposition'!N46</f>
        <v>0</v>
      </c>
      <c r="M56" s="104">
        <f>C56*'2.FoodPricesAndComposition'!O46</f>
        <v>0</v>
      </c>
      <c r="N56" s="104">
        <f>C56*'2.FoodPricesAndComposition'!P46</f>
        <v>0</v>
      </c>
      <c r="O56" s="104">
        <f>C56*'2.FoodPricesAndComposition'!Q46</f>
        <v>0</v>
      </c>
      <c r="P56" s="104">
        <f>C56*'2.FoodPricesAndComposition'!R46</f>
        <v>0</v>
      </c>
      <c r="Q56" s="104">
        <f>C56*'2.FoodPricesAndComposition'!S46</f>
        <v>0</v>
      </c>
      <c r="R56" s="104">
        <f>C56*'2.FoodPricesAndComposition'!T46</f>
        <v>0</v>
      </c>
      <c r="S56" s="104">
        <f>C56*'2.FoodPricesAndComposition'!U46</f>
        <v>0</v>
      </c>
      <c r="T56" s="104">
        <f>C56*'2.FoodPricesAndComposition'!V46</f>
        <v>0</v>
      </c>
      <c r="U56" s="104">
        <f>C56*'2.FoodPricesAndComposition'!W46</f>
        <v>0</v>
      </c>
      <c r="V56" s="104">
        <f>C56*'2.FoodPricesAndComposition'!X46</f>
        <v>0</v>
      </c>
      <c r="W56" s="104">
        <f>C56*'2.FoodPricesAndComposition'!Y46</f>
        <v>0</v>
      </c>
      <c r="X56" s="104">
        <f>C56*'2.FoodPricesAndComposition'!Z46</f>
        <v>0</v>
      </c>
      <c r="Y56" s="104">
        <f>C56*'2.FoodPricesAndComposition'!AA46</f>
        <v>0</v>
      </c>
      <c r="Z56" s="104">
        <f>C56*'2.FoodPricesAndComposition'!AB46</f>
        <v>0</v>
      </c>
      <c r="AA56" s="104">
        <f>C56*'2.FoodPricesAndComposition'!AC46</f>
        <v>0</v>
      </c>
      <c r="AB56" s="104">
        <f>C56*'2.FoodPricesAndComposition'!AD46</f>
        <v>0</v>
      </c>
      <c r="AC56">
        <v>42</v>
      </c>
    </row>
    <row r="57" spans="1:29" x14ac:dyDescent="0.25">
      <c r="A57" s="111" t="str">
        <f>'2.FoodPricesAndComposition'!A47</f>
        <v>Peanut butter, chunky, Stop &amp; Shop brand</v>
      </c>
      <c r="B57" s="97">
        <f>C57*'2.FoodPricesAndComposition'!F47</f>
        <v>0</v>
      </c>
      <c r="C57" s="146">
        <v>0</v>
      </c>
      <c r="D57" s="16" t="str">
        <f>'2.FoodPricesAndComposition'!D47</f>
        <v>2 tbsp</v>
      </c>
      <c r="E57" s="119">
        <f>'2.FoodPricesAndComposition'!F47</f>
        <v>0.18</v>
      </c>
      <c r="F57" s="104">
        <f>C57*'2.FoodPricesAndComposition'!H47</f>
        <v>0</v>
      </c>
      <c r="G57" s="104">
        <f>C57*'2.FoodPricesAndComposition'!I47</f>
        <v>0</v>
      </c>
      <c r="H57" s="104">
        <f>C57*'2.FoodPricesAndComposition'!J47</f>
        <v>0</v>
      </c>
      <c r="I57" s="104">
        <f>C57*'2.FoodPricesAndComposition'!K47</f>
        <v>0</v>
      </c>
      <c r="J57" s="104">
        <f>C57*'2.FoodPricesAndComposition'!L47</f>
        <v>0</v>
      </c>
      <c r="K57" s="104">
        <f>C57*'2.FoodPricesAndComposition'!M47</f>
        <v>0</v>
      </c>
      <c r="L57" s="104">
        <f>C57*'2.FoodPricesAndComposition'!N47</f>
        <v>0</v>
      </c>
      <c r="M57" s="104">
        <f>C57*'2.FoodPricesAndComposition'!O47</f>
        <v>0</v>
      </c>
      <c r="N57" s="104">
        <f>C57*'2.FoodPricesAndComposition'!P47</f>
        <v>0</v>
      </c>
      <c r="O57" s="104">
        <f>C57*'2.FoodPricesAndComposition'!Q47</f>
        <v>0</v>
      </c>
      <c r="P57" s="104">
        <f>C57*'2.FoodPricesAndComposition'!R47</f>
        <v>0</v>
      </c>
      <c r="Q57" s="104">
        <f>C57*'2.FoodPricesAndComposition'!S47</f>
        <v>0</v>
      </c>
      <c r="R57" s="104">
        <f>C57*'2.FoodPricesAndComposition'!T47</f>
        <v>0</v>
      </c>
      <c r="S57" s="104">
        <f>C57*'2.FoodPricesAndComposition'!U47</f>
        <v>0</v>
      </c>
      <c r="T57" s="104">
        <f>C57*'2.FoodPricesAndComposition'!V47</f>
        <v>0</v>
      </c>
      <c r="U57" s="104">
        <f>C57*'2.FoodPricesAndComposition'!W47</f>
        <v>0</v>
      </c>
      <c r="V57" s="104">
        <f>C57*'2.FoodPricesAndComposition'!X47</f>
        <v>0</v>
      </c>
      <c r="W57" s="104">
        <f>C57*'2.FoodPricesAndComposition'!Y47</f>
        <v>0</v>
      </c>
      <c r="X57" s="104">
        <f>C57*'2.FoodPricesAndComposition'!Z47</f>
        <v>0</v>
      </c>
      <c r="Y57" s="104">
        <f>C57*'2.FoodPricesAndComposition'!AA47</f>
        <v>0</v>
      </c>
      <c r="Z57" s="104">
        <f>C57*'2.FoodPricesAndComposition'!AB47</f>
        <v>0</v>
      </c>
      <c r="AA57" s="104">
        <f>C57*'2.FoodPricesAndComposition'!AC47</f>
        <v>0</v>
      </c>
      <c r="AB57" s="104">
        <f>C57*'2.FoodPricesAndComposition'!AD47</f>
        <v>0</v>
      </c>
      <c r="AC57">
        <v>43</v>
      </c>
    </row>
    <row r="58" spans="1:29" x14ac:dyDescent="0.25">
      <c r="A58" s="111" t="str">
        <f>'2.FoodPricesAndComposition'!A48</f>
        <v>Peanut butter, creamy, Stop &amp; Shop brand</v>
      </c>
      <c r="B58" s="97">
        <f>C58*'2.FoodPricesAndComposition'!F48</f>
        <v>0</v>
      </c>
      <c r="C58" s="146">
        <v>0</v>
      </c>
      <c r="D58" s="16" t="str">
        <f>'2.FoodPricesAndComposition'!D48</f>
        <v>2 tbsp</v>
      </c>
      <c r="E58" s="119">
        <f>'2.FoodPricesAndComposition'!F48</f>
        <v>0.18</v>
      </c>
      <c r="F58" s="104">
        <f>C58*'2.FoodPricesAndComposition'!H48</f>
        <v>0</v>
      </c>
      <c r="G58" s="104">
        <f>C58*'2.FoodPricesAndComposition'!I48</f>
        <v>0</v>
      </c>
      <c r="H58" s="104">
        <f>C58*'2.FoodPricesAndComposition'!J48</f>
        <v>0</v>
      </c>
      <c r="I58" s="104">
        <f>C58*'2.FoodPricesAndComposition'!K48</f>
        <v>0</v>
      </c>
      <c r="J58" s="104">
        <f>C58*'2.FoodPricesAndComposition'!L48</f>
        <v>0</v>
      </c>
      <c r="K58" s="104">
        <f>C58*'2.FoodPricesAndComposition'!M48</f>
        <v>0</v>
      </c>
      <c r="L58" s="104">
        <f>C58*'2.FoodPricesAndComposition'!N48</f>
        <v>0</v>
      </c>
      <c r="M58" s="104">
        <f>C58*'2.FoodPricesAndComposition'!O48</f>
        <v>0</v>
      </c>
      <c r="N58" s="104">
        <f>C58*'2.FoodPricesAndComposition'!P48</f>
        <v>0</v>
      </c>
      <c r="O58" s="104">
        <f>C58*'2.FoodPricesAndComposition'!Q48</f>
        <v>0</v>
      </c>
      <c r="P58" s="104">
        <f>C58*'2.FoodPricesAndComposition'!R48</f>
        <v>0</v>
      </c>
      <c r="Q58" s="104">
        <f>C58*'2.FoodPricesAndComposition'!S48</f>
        <v>0</v>
      </c>
      <c r="R58" s="104">
        <f>C58*'2.FoodPricesAndComposition'!T48</f>
        <v>0</v>
      </c>
      <c r="S58" s="104">
        <f>C58*'2.FoodPricesAndComposition'!U48</f>
        <v>0</v>
      </c>
      <c r="T58" s="104">
        <f>C58*'2.FoodPricesAndComposition'!V48</f>
        <v>0</v>
      </c>
      <c r="U58" s="104">
        <f>C58*'2.FoodPricesAndComposition'!W48</f>
        <v>0</v>
      </c>
      <c r="V58" s="104">
        <f>C58*'2.FoodPricesAndComposition'!X48</f>
        <v>0</v>
      </c>
      <c r="W58" s="104">
        <f>C58*'2.FoodPricesAndComposition'!Y48</f>
        <v>0</v>
      </c>
      <c r="X58" s="104">
        <f>C58*'2.FoodPricesAndComposition'!Z48</f>
        <v>0</v>
      </c>
      <c r="Y58" s="104">
        <f>C58*'2.FoodPricesAndComposition'!AA48</f>
        <v>0</v>
      </c>
      <c r="Z58" s="104">
        <f>C58*'2.FoodPricesAndComposition'!AB48</f>
        <v>0</v>
      </c>
      <c r="AA58" s="104">
        <f>C58*'2.FoodPricesAndComposition'!AC48</f>
        <v>0</v>
      </c>
      <c r="AB58" s="104">
        <f>C58*'2.FoodPricesAndComposition'!AD48</f>
        <v>0</v>
      </c>
      <c r="AC58">
        <v>44</v>
      </c>
    </row>
    <row r="59" spans="1:29" x14ac:dyDescent="0.25">
      <c r="A59" s="111" t="str">
        <f>'2.FoodPricesAndComposition'!A49</f>
        <v>Margarine sticks, 4 qrtrs, Stop &amp; Shop brand</v>
      </c>
      <c r="B59" s="97">
        <f>C59*'2.FoodPricesAndComposition'!F49</f>
        <v>0</v>
      </c>
      <c r="C59" s="146">
        <v>0</v>
      </c>
      <c r="D59" s="16" t="str">
        <f>'2.FoodPricesAndComposition'!D49</f>
        <v>1 tbsp</v>
      </c>
      <c r="E59" s="119">
        <f>'2.FoodPricesAndComposition'!F49</f>
        <v>0.06</v>
      </c>
      <c r="F59" s="104">
        <f>C59*'2.FoodPricesAndComposition'!H49</f>
        <v>0</v>
      </c>
      <c r="G59" s="104">
        <f>C59*'2.FoodPricesAndComposition'!I49</f>
        <v>0</v>
      </c>
      <c r="H59" s="104">
        <f>C59*'2.FoodPricesAndComposition'!J49</f>
        <v>0</v>
      </c>
      <c r="I59" s="104">
        <f>C59*'2.FoodPricesAndComposition'!K49</f>
        <v>0</v>
      </c>
      <c r="J59" s="104">
        <f>C59*'2.FoodPricesAndComposition'!L49</f>
        <v>0</v>
      </c>
      <c r="K59" s="104">
        <f>C59*'2.FoodPricesAndComposition'!M49</f>
        <v>0</v>
      </c>
      <c r="L59" s="104">
        <f>C59*'2.FoodPricesAndComposition'!N49</f>
        <v>0</v>
      </c>
      <c r="M59" s="104">
        <f>C59*'2.FoodPricesAndComposition'!O49</f>
        <v>0</v>
      </c>
      <c r="N59" s="104">
        <f>C59*'2.FoodPricesAndComposition'!P49</f>
        <v>0</v>
      </c>
      <c r="O59" s="104">
        <f>C59*'2.FoodPricesAndComposition'!Q49</f>
        <v>0</v>
      </c>
      <c r="P59" s="104">
        <f>C59*'2.FoodPricesAndComposition'!R49</f>
        <v>0</v>
      </c>
      <c r="Q59" s="104">
        <f>C59*'2.FoodPricesAndComposition'!S49</f>
        <v>0</v>
      </c>
      <c r="R59" s="104">
        <f>C59*'2.FoodPricesAndComposition'!T49</f>
        <v>0</v>
      </c>
      <c r="S59" s="104">
        <f>C59*'2.FoodPricesAndComposition'!U49</f>
        <v>0</v>
      </c>
      <c r="T59" s="104">
        <f>C59*'2.FoodPricesAndComposition'!V49</f>
        <v>0</v>
      </c>
      <c r="U59" s="104">
        <f>C59*'2.FoodPricesAndComposition'!W49</f>
        <v>0</v>
      </c>
      <c r="V59" s="104">
        <f>C59*'2.FoodPricesAndComposition'!X49</f>
        <v>0</v>
      </c>
      <c r="W59" s="104">
        <f>C59*'2.FoodPricesAndComposition'!Y49</f>
        <v>0</v>
      </c>
      <c r="X59" s="104">
        <f>C59*'2.FoodPricesAndComposition'!Z49</f>
        <v>0</v>
      </c>
      <c r="Y59" s="104">
        <f>C59*'2.FoodPricesAndComposition'!AA49</f>
        <v>0</v>
      </c>
      <c r="Z59" s="104">
        <f>C59*'2.FoodPricesAndComposition'!AB49</f>
        <v>0</v>
      </c>
      <c r="AA59" s="104">
        <f>C59*'2.FoodPricesAndComposition'!AC49</f>
        <v>0</v>
      </c>
      <c r="AB59" s="104">
        <f>C59*'2.FoodPricesAndComposition'!AD49</f>
        <v>0</v>
      </c>
      <c r="AC59">
        <v>45</v>
      </c>
    </row>
    <row r="60" spans="1:29" x14ac:dyDescent="0.25">
      <c r="A60" s="111" t="str">
        <f>'2.FoodPricesAndComposition'!A50</f>
        <v>Vegetable Oil , 100% Soybean Oil, Stop &amp; Shop brand</v>
      </c>
      <c r="B60" s="97">
        <f>C60*'2.FoodPricesAndComposition'!F50</f>
        <v>0</v>
      </c>
      <c r="C60" s="146">
        <v>0</v>
      </c>
      <c r="D60" s="16" t="str">
        <f>'2.FoodPricesAndComposition'!D50</f>
        <v>1 tbsp</v>
      </c>
      <c r="E60" s="119">
        <f>'2.FoodPricesAndComposition'!F50</f>
        <v>0.05</v>
      </c>
      <c r="F60" s="104">
        <f>C60*'2.FoodPricesAndComposition'!H50</f>
        <v>0</v>
      </c>
      <c r="G60" s="104">
        <f>C60*'2.FoodPricesAndComposition'!I50</f>
        <v>0</v>
      </c>
      <c r="H60" s="104">
        <f>C60*'2.FoodPricesAndComposition'!J50</f>
        <v>0</v>
      </c>
      <c r="I60" s="104">
        <f>C60*'2.FoodPricesAndComposition'!K50</f>
        <v>0</v>
      </c>
      <c r="J60" s="104">
        <f>C60*'2.FoodPricesAndComposition'!L50</f>
        <v>0</v>
      </c>
      <c r="K60" s="104">
        <f>C60*'2.FoodPricesAndComposition'!M50</f>
        <v>0</v>
      </c>
      <c r="L60" s="104">
        <f>C60*'2.FoodPricesAndComposition'!N50</f>
        <v>0</v>
      </c>
      <c r="M60" s="104">
        <f>C60*'2.FoodPricesAndComposition'!O50</f>
        <v>0</v>
      </c>
      <c r="N60" s="104">
        <f>C60*'2.FoodPricesAndComposition'!P50</f>
        <v>0</v>
      </c>
      <c r="O60" s="104">
        <f>C60*'2.FoodPricesAndComposition'!Q50</f>
        <v>0</v>
      </c>
      <c r="P60" s="104">
        <f>C60*'2.FoodPricesAndComposition'!R50</f>
        <v>0</v>
      </c>
      <c r="Q60" s="104">
        <f>C60*'2.FoodPricesAndComposition'!S50</f>
        <v>0</v>
      </c>
      <c r="R60" s="104">
        <f>C60*'2.FoodPricesAndComposition'!T50</f>
        <v>0</v>
      </c>
      <c r="S60" s="104">
        <f>C60*'2.FoodPricesAndComposition'!U50</f>
        <v>0</v>
      </c>
      <c r="T60" s="104">
        <f>C60*'2.FoodPricesAndComposition'!V50</f>
        <v>0</v>
      </c>
      <c r="U60" s="104">
        <f>C60*'2.FoodPricesAndComposition'!W50</f>
        <v>0</v>
      </c>
      <c r="V60" s="104">
        <f>C60*'2.FoodPricesAndComposition'!X50</f>
        <v>0</v>
      </c>
      <c r="W60" s="104">
        <f>C60*'2.FoodPricesAndComposition'!Y50</f>
        <v>0</v>
      </c>
      <c r="X60" s="104">
        <f>C60*'2.FoodPricesAndComposition'!Z50</f>
        <v>0</v>
      </c>
      <c r="Y60" s="104">
        <f>C60*'2.FoodPricesAndComposition'!AA50</f>
        <v>0</v>
      </c>
      <c r="Z60" s="104">
        <f>C60*'2.FoodPricesAndComposition'!AB50</f>
        <v>0</v>
      </c>
      <c r="AA60" s="104">
        <f>C60*'2.FoodPricesAndComposition'!AC50</f>
        <v>0</v>
      </c>
      <c r="AB60" s="104">
        <f>C60*'2.FoodPricesAndComposition'!AD50</f>
        <v>0</v>
      </c>
      <c r="AC60">
        <v>46</v>
      </c>
    </row>
    <row r="61" spans="1:29" x14ac:dyDescent="0.25">
      <c r="A61" s="101" t="str">
        <f>'2.FoodPricesAndComposition'!A51</f>
        <v>Animal-sourced foods and alternatives</v>
      </c>
      <c r="C61" s="147">
        <v>0</v>
      </c>
      <c r="D61" s="16"/>
      <c r="E61" s="119"/>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v>47</v>
      </c>
    </row>
    <row r="62" spans="1:29" x14ac:dyDescent="0.25">
      <c r="A62" s="111" t="str">
        <f>'2.FoodPricesAndComposition'!A52</f>
        <v>Cheese, cheddar shredded, Stop &amp; Shop brand</v>
      </c>
      <c r="B62" s="97">
        <f>C62*'2.FoodPricesAndComposition'!F52</f>
        <v>0</v>
      </c>
      <c r="C62" s="146">
        <v>0</v>
      </c>
      <c r="D62" s="16" t="str">
        <f>'2.FoodPricesAndComposition'!D52</f>
        <v>0.25 cup</v>
      </c>
      <c r="E62" s="119">
        <f>'2.FoodPricesAndComposition'!F52</f>
        <v>0.31</v>
      </c>
      <c r="F62" s="104">
        <f>C62*'2.FoodPricesAndComposition'!H52</f>
        <v>0</v>
      </c>
      <c r="G62" s="104">
        <f>C62*'2.FoodPricesAndComposition'!I52</f>
        <v>0</v>
      </c>
      <c r="H62" s="104">
        <f>C62*'2.FoodPricesAndComposition'!J52</f>
        <v>0</v>
      </c>
      <c r="I62" s="104">
        <f>C62*'2.FoodPricesAndComposition'!K52</f>
        <v>0</v>
      </c>
      <c r="J62" s="104">
        <f>C62*'2.FoodPricesAndComposition'!L52</f>
        <v>0</v>
      </c>
      <c r="K62" s="104">
        <f>C62*'2.FoodPricesAndComposition'!M52</f>
        <v>0</v>
      </c>
      <c r="L62" s="104">
        <f>C62*'2.FoodPricesAndComposition'!N52</f>
        <v>0</v>
      </c>
      <c r="M62" s="104">
        <f>C62*'2.FoodPricesAndComposition'!O52</f>
        <v>0</v>
      </c>
      <c r="N62" s="104">
        <f>C62*'2.FoodPricesAndComposition'!P52</f>
        <v>0</v>
      </c>
      <c r="O62" s="104">
        <f>C62*'2.FoodPricesAndComposition'!Q52</f>
        <v>0</v>
      </c>
      <c r="P62" s="104">
        <f>C62*'2.FoodPricesAndComposition'!R52</f>
        <v>0</v>
      </c>
      <c r="Q62" s="104">
        <f>C62*'2.FoodPricesAndComposition'!S52</f>
        <v>0</v>
      </c>
      <c r="R62" s="104">
        <f>C62*'2.FoodPricesAndComposition'!T52</f>
        <v>0</v>
      </c>
      <c r="S62" s="104">
        <f>C62*'2.FoodPricesAndComposition'!U52</f>
        <v>0</v>
      </c>
      <c r="T62" s="104">
        <f>C62*'2.FoodPricesAndComposition'!V52</f>
        <v>0</v>
      </c>
      <c r="U62" s="104">
        <f>C62*'2.FoodPricesAndComposition'!W52</f>
        <v>0</v>
      </c>
      <c r="V62" s="104">
        <f>C62*'2.FoodPricesAndComposition'!X52</f>
        <v>0</v>
      </c>
      <c r="W62" s="104">
        <f>C62*'2.FoodPricesAndComposition'!Y52</f>
        <v>0</v>
      </c>
      <c r="X62" s="104">
        <f>C62*'2.FoodPricesAndComposition'!Z52</f>
        <v>0</v>
      </c>
      <c r="Y62" s="104">
        <f>C62*'2.FoodPricesAndComposition'!AA52</f>
        <v>0</v>
      </c>
      <c r="Z62" s="104">
        <f>C62*'2.FoodPricesAndComposition'!AB52</f>
        <v>0</v>
      </c>
      <c r="AA62" s="104">
        <f>C62*'2.FoodPricesAndComposition'!AC52</f>
        <v>0</v>
      </c>
      <c r="AB62" s="104">
        <f>C62*'2.FoodPricesAndComposition'!AD52</f>
        <v>0</v>
      </c>
      <c r="AC62">
        <v>48</v>
      </c>
    </row>
    <row r="63" spans="1:29" x14ac:dyDescent="0.25">
      <c r="A63" s="111" t="str">
        <f>'2.FoodPricesAndComposition'!A53</f>
        <v>Cheese, cottage, large curd, 4% milkfat, Stop &amp; Shop brand</v>
      </c>
      <c r="B63" s="97">
        <f>C63*'2.FoodPricesAndComposition'!F53</f>
        <v>0</v>
      </c>
      <c r="C63" s="146">
        <v>0</v>
      </c>
      <c r="D63" s="16" t="str">
        <f>'2.FoodPricesAndComposition'!D53</f>
        <v>0.5 cup</v>
      </c>
      <c r="E63" s="119">
        <f>'2.FoodPricesAndComposition'!F53</f>
        <v>0.6</v>
      </c>
      <c r="F63" s="104">
        <f>C63*'2.FoodPricesAndComposition'!H53</f>
        <v>0</v>
      </c>
      <c r="G63" s="104">
        <f>C63*'2.FoodPricesAndComposition'!I53</f>
        <v>0</v>
      </c>
      <c r="H63" s="104">
        <f>C63*'2.FoodPricesAndComposition'!J53</f>
        <v>0</v>
      </c>
      <c r="I63" s="104">
        <f>C63*'2.FoodPricesAndComposition'!K53</f>
        <v>0</v>
      </c>
      <c r="J63" s="104">
        <f>C63*'2.FoodPricesAndComposition'!L53</f>
        <v>0</v>
      </c>
      <c r="K63" s="104">
        <f>C63*'2.FoodPricesAndComposition'!M53</f>
        <v>0</v>
      </c>
      <c r="L63" s="104">
        <f>C63*'2.FoodPricesAndComposition'!N53</f>
        <v>0</v>
      </c>
      <c r="M63" s="104">
        <f>C63*'2.FoodPricesAndComposition'!O53</f>
        <v>0</v>
      </c>
      <c r="N63" s="104">
        <f>C63*'2.FoodPricesAndComposition'!P53</f>
        <v>0</v>
      </c>
      <c r="O63" s="104">
        <f>C63*'2.FoodPricesAndComposition'!Q53</f>
        <v>0</v>
      </c>
      <c r="P63" s="104">
        <f>C63*'2.FoodPricesAndComposition'!R53</f>
        <v>0</v>
      </c>
      <c r="Q63" s="104">
        <f>C63*'2.FoodPricesAndComposition'!S53</f>
        <v>0</v>
      </c>
      <c r="R63" s="104">
        <f>C63*'2.FoodPricesAndComposition'!T53</f>
        <v>0</v>
      </c>
      <c r="S63" s="104">
        <f>C63*'2.FoodPricesAndComposition'!U53</f>
        <v>0</v>
      </c>
      <c r="T63" s="104">
        <f>C63*'2.FoodPricesAndComposition'!V53</f>
        <v>0</v>
      </c>
      <c r="U63" s="104">
        <f>C63*'2.FoodPricesAndComposition'!W53</f>
        <v>0</v>
      </c>
      <c r="V63" s="104">
        <f>C63*'2.FoodPricesAndComposition'!X53</f>
        <v>0</v>
      </c>
      <c r="W63" s="104">
        <f>C63*'2.FoodPricesAndComposition'!Y53</f>
        <v>0</v>
      </c>
      <c r="X63" s="104">
        <f>C63*'2.FoodPricesAndComposition'!Z53</f>
        <v>0</v>
      </c>
      <c r="Y63" s="104">
        <f>C63*'2.FoodPricesAndComposition'!AA53</f>
        <v>0</v>
      </c>
      <c r="Z63" s="104">
        <f>C63*'2.FoodPricesAndComposition'!AB53</f>
        <v>0</v>
      </c>
      <c r="AA63" s="104">
        <f>C63*'2.FoodPricesAndComposition'!AC53</f>
        <v>0</v>
      </c>
      <c r="AB63" s="104">
        <f>C63*'2.FoodPricesAndComposition'!AD53</f>
        <v>0</v>
      </c>
      <c r="AC63">
        <v>49</v>
      </c>
    </row>
    <row r="64" spans="1:29" x14ac:dyDescent="0.25">
      <c r="A64" s="111" t="str">
        <f>'2.FoodPricesAndComposition'!A54</f>
        <v>Cheese, parmesan wedge, Taste of Inspirations brand</v>
      </c>
      <c r="B64" s="97">
        <f>C64*'2.FoodPricesAndComposition'!F54</f>
        <v>0</v>
      </c>
      <c r="C64" s="146">
        <v>0</v>
      </c>
      <c r="D64" s="16" t="str">
        <f>'2.FoodPricesAndComposition'!D54</f>
        <v>1 oz</v>
      </c>
      <c r="E64" s="119">
        <f>'2.FoodPricesAndComposition'!F54</f>
        <v>0.75</v>
      </c>
      <c r="F64" s="104">
        <f>C64*'2.FoodPricesAndComposition'!H54</f>
        <v>0</v>
      </c>
      <c r="G64" s="104">
        <f>C64*'2.FoodPricesAndComposition'!I54</f>
        <v>0</v>
      </c>
      <c r="H64" s="104">
        <f>C64*'2.FoodPricesAndComposition'!J54</f>
        <v>0</v>
      </c>
      <c r="I64" s="104">
        <f>C64*'2.FoodPricesAndComposition'!K54</f>
        <v>0</v>
      </c>
      <c r="J64" s="104">
        <f>C64*'2.FoodPricesAndComposition'!L54</f>
        <v>0</v>
      </c>
      <c r="K64" s="104">
        <f>C64*'2.FoodPricesAndComposition'!M54</f>
        <v>0</v>
      </c>
      <c r="L64" s="104">
        <f>C64*'2.FoodPricesAndComposition'!N54</f>
        <v>0</v>
      </c>
      <c r="M64" s="104">
        <f>C64*'2.FoodPricesAndComposition'!O54</f>
        <v>0</v>
      </c>
      <c r="N64" s="104">
        <f>C64*'2.FoodPricesAndComposition'!P54</f>
        <v>0</v>
      </c>
      <c r="O64" s="104">
        <f>C64*'2.FoodPricesAndComposition'!Q54</f>
        <v>0</v>
      </c>
      <c r="P64" s="104">
        <f>C64*'2.FoodPricesAndComposition'!R54</f>
        <v>0</v>
      </c>
      <c r="Q64" s="104">
        <f>C64*'2.FoodPricesAndComposition'!S54</f>
        <v>0</v>
      </c>
      <c r="R64" s="104">
        <f>C64*'2.FoodPricesAndComposition'!T54</f>
        <v>0</v>
      </c>
      <c r="S64" s="104">
        <f>C64*'2.FoodPricesAndComposition'!U54</f>
        <v>0</v>
      </c>
      <c r="T64" s="104">
        <f>C64*'2.FoodPricesAndComposition'!V54</f>
        <v>0</v>
      </c>
      <c r="U64" s="104">
        <f>C64*'2.FoodPricesAndComposition'!W54</f>
        <v>0</v>
      </c>
      <c r="V64" s="104">
        <f>C64*'2.FoodPricesAndComposition'!X54</f>
        <v>0</v>
      </c>
      <c r="W64" s="104">
        <f>C64*'2.FoodPricesAndComposition'!Y54</f>
        <v>0</v>
      </c>
      <c r="X64" s="104">
        <f>C64*'2.FoodPricesAndComposition'!Z54</f>
        <v>0</v>
      </c>
      <c r="Y64" s="104">
        <f>C64*'2.FoodPricesAndComposition'!AA54</f>
        <v>0</v>
      </c>
      <c r="Z64" s="104">
        <f>C64*'2.FoodPricesAndComposition'!AB54</f>
        <v>0</v>
      </c>
      <c r="AA64" s="104">
        <f>C64*'2.FoodPricesAndComposition'!AC54</f>
        <v>0</v>
      </c>
      <c r="AB64" s="104">
        <f>C64*'2.FoodPricesAndComposition'!AD54</f>
        <v>0</v>
      </c>
      <c r="AC64">
        <v>50</v>
      </c>
    </row>
    <row r="65" spans="1:29" x14ac:dyDescent="0.25">
      <c r="A65" s="111" t="str">
        <f>'2.FoodPricesAndComposition'!A55</f>
        <v>Cheese food, American yellow singles - 24 ct, Stop &amp; Shop brand</v>
      </c>
      <c r="B65" s="97">
        <f>C65*'2.FoodPricesAndComposition'!F55</f>
        <v>0</v>
      </c>
      <c r="C65" s="146">
        <v>0</v>
      </c>
      <c r="D65" s="16" t="str">
        <f>'2.FoodPricesAndComposition'!D55</f>
        <v>1 slice</v>
      </c>
      <c r="E65" s="119">
        <f>'2.FoodPricesAndComposition'!F55</f>
        <v>0.18</v>
      </c>
      <c r="F65" s="104">
        <f>C65*'2.FoodPricesAndComposition'!H55</f>
        <v>0</v>
      </c>
      <c r="G65" s="104">
        <f>C65*'2.FoodPricesAndComposition'!I55</f>
        <v>0</v>
      </c>
      <c r="H65" s="104">
        <f>C65*'2.FoodPricesAndComposition'!J55</f>
        <v>0</v>
      </c>
      <c r="I65" s="104">
        <f>C65*'2.FoodPricesAndComposition'!K55</f>
        <v>0</v>
      </c>
      <c r="J65" s="104">
        <f>C65*'2.FoodPricesAndComposition'!L55</f>
        <v>0</v>
      </c>
      <c r="K65" s="104">
        <f>C65*'2.FoodPricesAndComposition'!M55</f>
        <v>0</v>
      </c>
      <c r="L65" s="104">
        <f>C65*'2.FoodPricesAndComposition'!N55</f>
        <v>0</v>
      </c>
      <c r="M65" s="104">
        <f>C65*'2.FoodPricesAndComposition'!O55</f>
        <v>0</v>
      </c>
      <c r="N65" s="104">
        <f>C65*'2.FoodPricesAndComposition'!P55</f>
        <v>0</v>
      </c>
      <c r="O65" s="104">
        <f>C65*'2.FoodPricesAndComposition'!Q55</f>
        <v>0</v>
      </c>
      <c r="P65" s="104">
        <f>C65*'2.FoodPricesAndComposition'!R55</f>
        <v>0</v>
      </c>
      <c r="Q65" s="104">
        <f>C65*'2.FoodPricesAndComposition'!S55</f>
        <v>0</v>
      </c>
      <c r="R65" s="104">
        <f>C65*'2.FoodPricesAndComposition'!T55</f>
        <v>0</v>
      </c>
      <c r="S65" s="104">
        <f>C65*'2.FoodPricesAndComposition'!U55</f>
        <v>0</v>
      </c>
      <c r="T65" s="104">
        <f>C65*'2.FoodPricesAndComposition'!V55</f>
        <v>0</v>
      </c>
      <c r="U65" s="104">
        <f>C65*'2.FoodPricesAndComposition'!W55</f>
        <v>0</v>
      </c>
      <c r="V65" s="104">
        <f>C65*'2.FoodPricesAndComposition'!X55</f>
        <v>0</v>
      </c>
      <c r="W65" s="104">
        <f>C65*'2.FoodPricesAndComposition'!Y55</f>
        <v>0</v>
      </c>
      <c r="X65" s="104">
        <f>C65*'2.FoodPricesAndComposition'!Z55</f>
        <v>0</v>
      </c>
      <c r="Y65" s="104">
        <f>C65*'2.FoodPricesAndComposition'!AA55</f>
        <v>0</v>
      </c>
      <c r="Z65" s="104">
        <f>C65*'2.FoodPricesAndComposition'!AB55</f>
        <v>0</v>
      </c>
      <c r="AA65" s="104">
        <f>C65*'2.FoodPricesAndComposition'!AC55</f>
        <v>0</v>
      </c>
      <c r="AB65" s="104">
        <f>C65*'2.FoodPricesAndComposition'!AD55</f>
        <v>0</v>
      </c>
      <c r="AC65">
        <v>51</v>
      </c>
    </row>
    <row r="66" spans="1:29" x14ac:dyDescent="0.25">
      <c r="A66" s="111" t="str">
        <f>'2.FoodPricesAndComposition'!A56</f>
        <v>Chicken drumsticks, all natural value pack, Stop &amp; Shop brand</v>
      </c>
      <c r="B66" s="97">
        <f>C66*'2.FoodPricesAndComposition'!F56</f>
        <v>0</v>
      </c>
      <c r="C66" s="146">
        <v>0</v>
      </c>
      <c r="D66" s="16" t="str">
        <f>'2.FoodPricesAndComposition'!D56</f>
        <v>4 oz</v>
      </c>
      <c r="E66" s="119">
        <f>'2.FoodPricesAndComposition'!F56</f>
        <v>0.7</v>
      </c>
      <c r="F66" s="104">
        <f>C66*'2.FoodPricesAndComposition'!H56</f>
        <v>0</v>
      </c>
      <c r="G66" s="104">
        <f>C66*'2.FoodPricesAndComposition'!I56</f>
        <v>0</v>
      </c>
      <c r="H66" s="104">
        <f>C66*'2.FoodPricesAndComposition'!J56</f>
        <v>0</v>
      </c>
      <c r="I66" s="104">
        <f>C66*'2.FoodPricesAndComposition'!K56</f>
        <v>0</v>
      </c>
      <c r="J66" s="104">
        <f>C66*'2.FoodPricesAndComposition'!L56</f>
        <v>0</v>
      </c>
      <c r="K66" s="104">
        <f>C66*'2.FoodPricesAndComposition'!M56</f>
        <v>0</v>
      </c>
      <c r="L66" s="104">
        <f>C66*'2.FoodPricesAndComposition'!N56</f>
        <v>0</v>
      </c>
      <c r="M66" s="104">
        <f>C66*'2.FoodPricesAndComposition'!O56</f>
        <v>0</v>
      </c>
      <c r="N66" s="104">
        <f>C66*'2.FoodPricesAndComposition'!P56</f>
        <v>0</v>
      </c>
      <c r="O66" s="104">
        <f>C66*'2.FoodPricesAndComposition'!Q56</f>
        <v>0</v>
      </c>
      <c r="P66" s="104">
        <f>C66*'2.FoodPricesAndComposition'!R56</f>
        <v>0</v>
      </c>
      <c r="Q66" s="104">
        <f>C66*'2.FoodPricesAndComposition'!S56</f>
        <v>0</v>
      </c>
      <c r="R66" s="104">
        <f>C66*'2.FoodPricesAndComposition'!T56</f>
        <v>0</v>
      </c>
      <c r="S66" s="104">
        <f>C66*'2.FoodPricesAndComposition'!U56</f>
        <v>0</v>
      </c>
      <c r="T66" s="104">
        <f>C66*'2.FoodPricesAndComposition'!V56</f>
        <v>0</v>
      </c>
      <c r="U66" s="104">
        <f>C66*'2.FoodPricesAndComposition'!W56</f>
        <v>0</v>
      </c>
      <c r="V66" s="104">
        <f>C66*'2.FoodPricesAndComposition'!X56</f>
        <v>0</v>
      </c>
      <c r="W66" s="104">
        <f>C66*'2.FoodPricesAndComposition'!Y56</f>
        <v>0</v>
      </c>
      <c r="X66" s="104">
        <f>C66*'2.FoodPricesAndComposition'!Z56</f>
        <v>0</v>
      </c>
      <c r="Y66" s="104">
        <f>C66*'2.FoodPricesAndComposition'!AA56</f>
        <v>0</v>
      </c>
      <c r="Z66" s="104">
        <f>C66*'2.FoodPricesAndComposition'!AB56</f>
        <v>0</v>
      </c>
      <c r="AA66" s="104">
        <f>C66*'2.FoodPricesAndComposition'!AC56</f>
        <v>0</v>
      </c>
      <c r="AB66" s="104">
        <f>C66*'2.FoodPricesAndComposition'!AD56</f>
        <v>0</v>
      </c>
      <c r="AC66">
        <v>52</v>
      </c>
    </row>
    <row r="67" spans="1:29" x14ac:dyDescent="0.25">
      <c r="A67" s="111" t="str">
        <f>'2.FoodPricesAndComposition'!A57</f>
        <v>Eggs, white grade A large, Stop &amp; Shop brand</v>
      </c>
      <c r="B67" s="97">
        <f>C67*'2.FoodPricesAndComposition'!F57</f>
        <v>0</v>
      </c>
      <c r="C67" s="146">
        <v>0</v>
      </c>
      <c r="D67" s="16" t="str">
        <f>'2.FoodPricesAndComposition'!D57</f>
        <v xml:space="preserve">1 egg </v>
      </c>
      <c r="E67" s="119">
        <f>'2.FoodPricesAndComposition'!F57</f>
        <v>0.37</v>
      </c>
      <c r="F67" s="104">
        <f>C67*'2.FoodPricesAndComposition'!H57</f>
        <v>0</v>
      </c>
      <c r="G67" s="104">
        <f>C67*'2.FoodPricesAndComposition'!I57</f>
        <v>0</v>
      </c>
      <c r="H67" s="104">
        <f>C67*'2.FoodPricesAndComposition'!J57</f>
        <v>0</v>
      </c>
      <c r="I67" s="104">
        <f>C67*'2.FoodPricesAndComposition'!K57</f>
        <v>0</v>
      </c>
      <c r="J67" s="104">
        <f>C67*'2.FoodPricesAndComposition'!L57</f>
        <v>0</v>
      </c>
      <c r="K67" s="104">
        <f>C67*'2.FoodPricesAndComposition'!M57</f>
        <v>0</v>
      </c>
      <c r="L67" s="104">
        <f>C67*'2.FoodPricesAndComposition'!N57</f>
        <v>0</v>
      </c>
      <c r="M67" s="104">
        <f>C67*'2.FoodPricesAndComposition'!O57</f>
        <v>0</v>
      </c>
      <c r="N67" s="104">
        <f>C67*'2.FoodPricesAndComposition'!P57</f>
        <v>0</v>
      </c>
      <c r="O67" s="104">
        <f>C67*'2.FoodPricesAndComposition'!Q57</f>
        <v>0</v>
      </c>
      <c r="P67" s="104">
        <f>C67*'2.FoodPricesAndComposition'!R57</f>
        <v>0</v>
      </c>
      <c r="Q67" s="104">
        <f>C67*'2.FoodPricesAndComposition'!S57</f>
        <v>0</v>
      </c>
      <c r="R67" s="104">
        <f>C67*'2.FoodPricesAndComposition'!T57</f>
        <v>0</v>
      </c>
      <c r="S67" s="104">
        <f>C67*'2.FoodPricesAndComposition'!U57</f>
        <v>0</v>
      </c>
      <c r="T67" s="104">
        <f>C67*'2.FoodPricesAndComposition'!V57</f>
        <v>0</v>
      </c>
      <c r="U67" s="104">
        <f>C67*'2.FoodPricesAndComposition'!W57</f>
        <v>0</v>
      </c>
      <c r="V67" s="104">
        <f>C67*'2.FoodPricesAndComposition'!X57</f>
        <v>0</v>
      </c>
      <c r="W67" s="104">
        <f>C67*'2.FoodPricesAndComposition'!Y57</f>
        <v>0</v>
      </c>
      <c r="X67" s="104">
        <f>C67*'2.FoodPricesAndComposition'!Z57</f>
        <v>0</v>
      </c>
      <c r="Y67" s="104">
        <f>C67*'2.FoodPricesAndComposition'!AA57</f>
        <v>0</v>
      </c>
      <c r="Z67" s="104">
        <f>C67*'2.FoodPricesAndComposition'!AB57</f>
        <v>0</v>
      </c>
      <c r="AA67" s="104">
        <f>C67*'2.FoodPricesAndComposition'!AC57</f>
        <v>0</v>
      </c>
      <c r="AB67" s="104">
        <f>C67*'2.FoodPricesAndComposition'!AD57</f>
        <v>0</v>
      </c>
      <c r="AC67">
        <v>53</v>
      </c>
    </row>
    <row r="68" spans="1:29" x14ac:dyDescent="0.25">
      <c r="A68" s="111" t="str">
        <f>'2.FoodPricesAndComposition'!A58</f>
        <v>Ground beef, fresh, 80% lean, 20% fat, Stop &amp; Shop brand</v>
      </c>
      <c r="B68" s="97">
        <f>C68*'2.FoodPricesAndComposition'!F58</f>
        <v>0</v>
      </c>
      <c r="C68" s="146">
        <v>0</v>
      </c>
      <c r="D68" s="16" t="str">
        <f>'2.FoodPricesAndComposition'!D58</f>
        <v>4 oz</v>
      </c>
      <c r="E68" s="119">
        <f>'2.FoodPricesAndComposition'!F58</f>
        <v>1.45</v>
      </c>
      <c r="F68" s="104">
        <f>C68*'2.FoodPricesAndComposition'!H58</f>
        <v>0</v>
      </c>
      <c r="G68" s="104">
        <f>C68*'2.FoodPricesAndComposition'!I58</f>
        <v>0</v>
      </c>
      <c r="H68" s="104">
        <f>C68*'2.FoodPricesAndComposition'!J58</f>
        <v>0</v>
      </c>
      <c r="I68" s="104">
        <f>C68*'2.FoodPricesAndComposition'!K58</f>
        <v>0</v>
      </c>
      <c r="J68" s="104">
        <f>C68*'2.FoodPricesAndComposition'!L58</f>
        <v>0</v>
      </c>
      <c r="K68" s="104">
        <f>C68*'2.FoodPricesAndComposition'!M58</f>
        <v>0</v>
      </c>
      <c r="L68" s="104">
        <f>C68*'2.FoodPricesAndComposition'!N58</f>
        <v>0</v>
      </c>
      <c r="M68" s="104">
        <f>C68*'2.FoodPricesAndComposition'!O58</f>
        <v>0</v>
      </c>
      <c r="N68" s="104">
        <f>C68*'2.FoodPricesAndComposition'!P58</f>
        <v>0</v>
      </c>
      <c r="O68" s="104">
        <f>C68*'2.FoodPricesAndComposition'!Q58</f>
        <v>0</v>
      </c>
      <c r="P68" s="104">
        <f>C68*'2.FoodPricesAndComposition'!R58</f>
        <v>0</v>
      </c>
      <c r="Q68" s="104">
        <f>C68*'2.FoodPricesAndComposition'!S58</f>
        <v>0</v>
      </c>
      <c r="R68" s="104">
        <f>C68*'2.FoodPricesAndComposition'!T58</f>
        <v>0</v>
      </c>
      <c r="S68" s="104">
        <f>C68*'2.FoodPricesAndComposition'!U58</f>
        <v>0</v>
      </c>
      <c r="T68" s="104">
        <f>C68*'2.FoodPricesAndComposition'!V58</f>
        <v>0</v>
      </c>
      <c r="U68" s="104">
        <f>C68*'2.FoodPricesAndComposition'!W58</f>
        <v>0</v>
      </c>
      <c r="V68" s="104">
        <f>C68*'2.FoodPricesAndComposition'!X58</f>
        <v>0</v>
      </c>
      <c r="W68" s="104">
        <f>C68*'2.FoodPricesAndComposition'!Y58</f>
        <v>0</v>
      </c>
      <c r="X68" s="104">
        <f>C68*'2.FoodPricesAndComposition'!Z58</f>
        <v>0</v>
      </c>
      <c r="Y68" s="104">
        <f>C68*'2.FoodPricesAndComposition'!AA58</f>
        <v>0</v>
      </c>
      <c r="Z68" s="104">
        <f>C68*'2.FoodPricesAndComposition'!AB58</f>
        <v>0</v>
      </c>
      <c r="AA68" s="104">
        <f>C68*'2.FoodPricesAndComposition'!AC58</f>
        <v>0</v>
      </c>
      <c r="AB68" s="104">
        <f>C68*'2.FoodPricesAndComposition'!AD58</f>
        <v>0</v>
      </c>
      <c r="AC68">
        <v>54</v>
      </c>
    </row>
    <row r="69" spans="1:29" x14ac:dyDescent="0.25">
      <c r="A69" s="111" t="str">
        <f>'2.FoodPricesAndComposition'!A59</f>
        <v>Yogurt, plain, low fat, Stop &amp; Shop brand</v>
      </c>
      <c r="B69" s="97">
        <f>C69*'2.FoodPricesAndComposition'!F59</f>
        <v>0</v>
      </c>
      <c r="C69" s="146">
        <v>0</v>
      </c>
      <c r="D69" s="16" t="str">
        <f>'2.FoodPricesAndComposition'!D59</f>
        <v>0.67 cup</v>
      </c>
      <c r="E69" s="119">
        <f>'2.FoodPricesAndComposition'!F59</f>
        <v>0.7</v>
      </c>
      <c r="F69" s="104">
        <f>C69*'2.FoodPricesAndComposition'!H59</f>
        <v>0</v>
      </c>
      <c r="G69" s="104">
        <f>C69*'2.FoodPricesAndComposition'!I59</f>
        <v>0</v>
      </c>
      <c r="H69" s="104">
        <f>C69*'2.FoodPricesAndComposition'!J59</f>
        <v>0</v>
      </c>
      <c r="I69" s="104">
        <f>C69*'2.FoodPricesAndComposition'!K59</f>
        <v>0</v>
      </c>
      <c r="J69" s="104">
        <f>C69*'2.FoodPricesAndComposition'!L59</f>
        <v>0</v>
      </c>
      <c r="K69" s="104">
        <f>C69*'2.FoodPricesAndComposition'!M59</f>
        <v>0</v>
      </c>
      <c r="L69" s="104">
        <f>C69*'2.FoodPricesAndComposition'!N59</f>
        <v>0</v>
      </c>
      <c r="M69" s="104">
        <f>C69*'2.FoodPricesAndComposition'!O59</f>
        <v>0</v>
      </c>
      <c r="N69" s="104">
        <f>C69*'2.FoodPricesAndComposition'!P59</f>
        <v>0</v>
      </c>
      <c r="O69" s="104">
        <f>C69*'2.FoodPricesAndComposition'!Q59</f>
        <v>0</v>
      </c>
      <c r="P69" s="104">
        <f>C69*'2.FoodPricesAndComposition'!R59</f>
        <v>0</v>
      </c>
      <c r="Q69" s="104">
        <f>C69*'2.FoodPricesAndComposition'!S59</f>
        <v>0</v>
      </c>
      <c r="R69" s="104">
        <f>C69*'2.FoodPricesAndComposition'!T59</f>
        <v>0</v>
      </c>
      <c r="S69" s="104">
        <f>C69*'2.FoodPricesAndComposition'!U59</f>
        <v>0</v>
      </c>
      <c r="T69" s="104">
        <f>C69*'2.FoodPricesAndComposition'!V59</f>
        <v>0</v>
      </c>
      <c r="U69" s="104">
        <f>C69*'2.FoodPricesAndComposition'!W59</f>
        <v>0</v>
      </c>
      <c r="V69" s="104">
        <f>C69*'2.FoodPricesAndComposition'!X59</f>
        <v>0</v>
      </c>
      <c r="W69" s="104">
        <f>C69*'2.FoodPricesAndComposition'!Y59</f>
        <v>0</v>
      </c>
      <c r="X69" s="104">
        <f>C69*'2.FoodPricesAndComposition'!Z59</f>
        <v>0</v>
      </c>
      <c r="Y69" s="104">
        <f>C69*'2.FoodPricesAndComposition'!AA59</f>
        <v>0</v>
      </c>
      <c r="Z69" s="104">
        <f>C69*'2.FoodPricesAndComposition'!AB59</f>
        <v>0</v>
      </c>
      <c r="AA69" s="104">
        <f>C69*'2.FoodPricesAndComposition'!AC59</f>
        <v>0</v>
      </c>
      <c r="AB69" s="104">
        <f>C69*'2.FoodPricesAndComposition'!AD59</f>
        <v>0</v>
      </c>
      <c r="AC69">
        <v>55</v>
      </c>
    </row>
    <row r="70" spans="1:29" x14ac:dyDescent="0.25">
      <c r="A70" s="101" t="str">
        <f>'2.FoodPricesAndComposition'!A60</f>
        <v>Milk &amp; nutrient-dense beverages</v>
      </c>
      <c r="C70" s="147">
        <v>0</v>
      </c>
      <c r="D70" s="16"/>
      <c r="E70" s="119"/>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v>56</v>
      </c>
    </row>
    <row r="71" spans="1:29" x14ac:dyDescent="0.25">
      <c r="A71" s="111" t="str">
        <f>'2.FoodPricesAndComposition'!A61</f>
        <v>Milk, fat-free, fortified, Stop &amp; Shop brand</v>
      </c>
      <c r="B71" s="97">
        <f>C71*'2.FoodPricesAndComposition'!F61</f>
        <v>0</v>
      </c>
      <c r="C71" s="146">
        <v>0</v>
      </c>
      <c r="D71" s="16" t="str">
        <f>'2.FoodPricesAndComposition'!D61</f>
        <v>1 cup</v>
      </c>
      <c r="E71" s="119">
        <f>'2.FoodPricesAndComposition'!F61</f>
        <v>0.3</v>
      </c>
      <c r="F71" s="104">
        <f>C71*'2.FoodPricesAndComposition'!H61</f>
        <v>0</v>
      </c>
      <c r="G71" s="104">
        <f>C71*'2.FoodPricesAndComposition'!I61</f>
        <v>0</v>
      </c>
      <c r="H71" s="104">
        <f>C71*'2.FoodPricesAndComposition'!J61</f>
        <v>0</v>
      </c>
      <c r="I71" s="104">
        <f>C71*'2.FoodPricesAndComposition'!K61</f>
        <v>0</v>
      </c>
      <c r="J71" s="104">
        <f>C71*'2.FoodPricesAndComposition'!L61</f>
        <v>0</v>
      </c>
      <c r="K71" s="104">
        <f>C71*'2.FoodPricesAndComposition'!M61</f>
        <v>0</v>
      </c>
      <c r="L71" s="104">
        <f>C71*'2.FoodPricesAndComposition'!N61</f>
        <v>0</v>
      </c>
      <c r="M71" s="104">
        <f>C71*'2.FoodPricesAndComposition'!O61</f>
        <v>0</v>
      </c>
      <c r="N71" s="104">
        <f>C71*'2.FoodPricesAndComposition'!P61</f>
        <v>0</v>
      </c>
      <c r="O71" s="104">
        <f>C71*'2.FoodPricesAndComposition'!Q61</f>
        <v>0</v>
      </c>
      <c r="P71" s="104">
        <f>C71*'2.FoodPricesAndComposition'!R61</f>
        <v>0</v>
      </c>
      <c r="Q71" s="104">
        <f>C71*'2.FoodPricesAndComposition'!S61</f>
        <v>0</v>
      </c>
      <c r="R71" s="104">
        <f>C71*'2.FoodPricesAndComposition'!T61</f>
        <v>0</v>
      </c>
      <c r="S71" s="104">
        <f>C71*'2.FoodPricesAndComposition'!U61</f>
        <v>0</v>
      </c>
      <c r="T71" s="104">
        <f>C71*'2.FoodPricesAndComposition'!V61</f>
        <v>0</v>
      </c>
      <c r="U71" s="104">
        <f>C71*'2.FoodPricesAndComposition'!W61</f>
        <v>0</v>
      </c>
      <c r="V71" s="104">
        <f>C71*'2.FoodPricesAndComposition'!X61</f>
        <v>0</v>
      </c>
      <c r="W71" s="104">
        <f>C71*'2.FoodPricesAndComposition'!Y61</f>
        <v>0</v>
      </c>
      <c r="X71" s="104">
        <f>C71*'2.FoodPricesAndComposition'!Z61</f>
        <v>0</v>
      </c>
      <c r="Y71" s="104">
        <f>C71*'2.FoodPricesAndComposition'!AA61</f>
        <v>0</v>
      </c>
      <c r="Z71" s="104">
        <f>C71*'2.FoodPricesAndComposition'!AB61</f>
        <v>0</v>
      </c>
      <c r="AA71" s="104">
        <f>C71*'2.FoodPricesAndComposition'!AC61</f>
        <v>0</v>
      </c>
      <c r="AB71" s="104">
        <f>C71*'2.FoodPricesAndComposition'!AD61</f>
        <v>0</v>
      </c>
      <c r="AC71">
        <v>57</v>
      </c>
    </row>
    <row r="72" spans="1:29" x14ac:dyDescent="0.25">
      <c r="A72" s="111" t="str">
        <f>'2.FoodPricesAndComposition'!A62</f>
        <v xml:space="preserve">Milk, low fat 1%, fortified, Garelick Farms brand </v>
      </c>
      <c r="B72" s="97">
        <f>C72*'2.FoodPricesAndComposition'!F62</f>
        <v>0</v>
      </c>
      <c r="C72" s="146">
        <v>0</v>
      </c>
      <c r="D72" s="16" t="str">
        <f>'2.FoodPricesAndComposition'!D62</f>
        <v>1 cup</v>
      </c>
      <c r="E72" s="119">
        <f>'2.FoodPricesAndComposition'!F62</f>
        <v>0.51</v>
      </c>
      <c r="F72" s="104">
        <f>C72*'2.FoodPricesAndComposition'!H62</f>
        <v>0</v>
      </c>
      <c r="G72" s="104">
        <f>C72*'2.FoodPricesAndComposition'!I62</f>
        <v>0</v>
      </c>
      <c r="H72" s="104">
        <f>C72*'2.FoodPricesAndComposition'!J62</f>
        <v>0</v>
      </c>
      <c r="I72" s="104">
        <f>C72*'2.FoodPricesAndComposition'!K62</f>
        <v>0</v>
      </c>
      <c r="J72" s="104">
        <f>C72*'2.FoodPricesAndComposition'!L62</f>
        <v>0</v>
      </c>
      <c r="K72" s="104">
        <f>C72*'2.FoodPricesAndComposition'!M62</f>
        <v>0</v>
      </c>
      <c r="L72" s="104">
        <f>C72*'2.FoodPricesAndComposition'!N62</f>
        <v>0</v>
      </c>
      <c r="M72" s="104">
        <f>C72*'2.FoodPricesAndComposition'!O62</f>
        <v>0</v>
      </c>
      <c r="N72" s="104">
        <f>C72*'2.FoodPricesAndComposition'!P62</f>
        <v>0</v>
      </c>
      <c r="O72" s="104">
        <f>C72*'2.FoodPricesAndComposition'!Q62</f>
        <v>0</v>
      </c>
      <c r="P72" s="104">
        <f>C72*'2.FoodPricesAndComposition'!R62</f>
        <v>0</v>
      </c>
      <c r="Q72" s="104">
        <f>C72*'2.FoodPricesAndComposition'!S62</f>
        <v>0</v>
      </c>
      <c r="R72" s="104">
        <f>C72*'2.FoodPricesAndComposition'!T62</f>
        <v>0</v>
      </c>
      <c r="S72" s="104">
        <f>C72*'2.FoodPricesAndComposition'!U62</f>
        <v>0</v>
      </c>
      <c r="T72" s="104">
        <f>C72*'2.FoodPricesAndComposition'!V62</f>
        <v>0</v>
      </c>
      <c r="U72" s="104">
        <f>C72*'2.FoodPricesAndComposition'!W62</f>
        <v>0</v>
      </c>
      <c r="V72" s="104">
        <f>C72*'2.FoodPricesAndComposition'!X62</f>
        <v>0</v>
      </c>
      <c r="W72" s="104">
        <f>C72*'2.FoodPricesAndComposition'!Y62</f>
        <v>0</v>
      </c>
      <c r="X72" s="104">
        <f>C72*'2.FoodPricesAndComposition'!Z62</f>
        <v>0</v>
      </c>
      <c r="Y72" s="104">
        <f>C72*'2.FoodPricesAndComposition'!AA62</f>
        <v>0</v>
      </c>
      <c r="Z72" s="104">
        <f>C72*'2.FoodPricesAndComposition'!AB62</f>
        <v>0</v>
      </c>
      <c r="AA72" s="104">
        <f>C72*'2.FoodPricesAndComposition'!AC62</f>
        <v>0</v>
      </c>
      <c r="AB72" s="104">
        <f>C72*'2.FoodPricesAndComposition'!AD62</f>
        <v>0</v>
      </c>
      <c r="AC72">
        <v>58</v>
      </c>
    </row>
    <row r="73" spans="1:29" x14ac:dyDescent="0.25">
      <c r="A73" s="111" t="str">
        <f>'2.FoodPricesAndComposition'!A63</f>
        <v>Milk, reduced fat 2%, fortified, Garelick Farms brand</v>
      </c>
      <c r="B73" s="97">
        <f>C73*'2.FoodPricesAndComposition'!F63</f>
        <v>0</v>
      </c>
      <c r="C73" s="146">
        <v>0</v>
      </c>
      <c r="D73" s="16" t="str">
        <f>'2.FoodPricesAndComposition'!D63</f>
        <v>1 cup</v>
      </c>
      <c r="E73" s="119">
        <f>'2.FoodPricesAndComposition'!F63</f>
        <v>0.62</v>
      </c>
      <c r="F73" s="104">
        <f>C73*'2.FoodPricesAndComposition'!H63</f>
        <v>0</v>
      </c>
      <c r="G73" s="104">
        <f>C73*'2.FoodPricesAndComposition'!I63</f>
        <v>0</v>
      </c>
      <c r="H73" s="104">
        <f>C73*'2.FoodPricesAndComposition'!J63</f>
        <v>0</v>
      </c>
      <c r="I73" s="104">
        <f>C73*'2.FoodPricesAndComposition'!K63</f>
        <v>0</v>
      </c>
      <c r="J73" s="104">
        <f>C73*'2.FoodPricesAndComposition'!L63</f>
        <v>0</v>
      </c>
      <c r="K73" s="104">
        <f>C73*'2.FoodPricesAndComposition'!M63</f>
        <v>0</v>
      </c>
      <c r="L73" s="104">
        <f>C73*'2.FoodPricesAndComposition'!N63</f>
        <v>0</v>
      </c>
      <c r="M73" s="104">
        <f>C73*'2.FoodPricesAndComposition'!O63</f>
        <v>0</v>
      </c>
      <c r="N73" s="104">
        <f>C73*'2.FoodPricesAndComposition'!P63</f>
        <v>0</v>
      </c>
      <c r="O73" s="104">
        <f>C73*'2.FoodPricesAndComposition'!Q63</f>
        <v>0</v>
      </c>
      <c r="P73" s="104">
        <f>C73*'2.FoodPricesAndComposition'!R63</f>
        <v>0</v>
      </c>
      <c r="Q73" s="104">
        <f>C73*'2.FoodPricesAndComposition'!S63</f>
        <v>0</v>
      </c>
      <c r="R73" s="104">
        <f>C73*'2.FoodPricesAndComposition'!T63</f>
        <v>0</v>
      </c>
      <c r="S73" s="104">
        <f>C73*'2.FoodPricesAndComposition'!U63</f>
        <v>0</v>
      </c>
      <c r="T73" s="104">
        <f>C73*'2.FoodPricesAndComposition'!V63</f>
        <v>0</v>
      </c>
      <c r="U73" s="104">
        <f>C73*'2.FoodPricesAndComposition'!W63</f>
        <v>0</v>
      </c>
      <c r="V73" s="104">
        <f>C73*'2.FoodPricesAndComposition'!X63</f>
        <v>0</v>
      </c>
      <c r="W73" s="104">
        <f>C73*'2.FoodPricesAndComposition'!Y63</f>
        <v>0</v>
      </c>
      <c r="X73" s="104">
        <f>C73*'2.FoodPricesAndComposition'!Z63</f>
        <v>0</v>
      </c>
      <c r="Y73" s="104">
        <f>C73*'2.FoodPricesAndComposition'!AA63</f>
        <v>0</v>
      </c>
      <c r="Z73" s="104">
        <f>C73*'2.FoodPricesAndComposition'!AB63</f>
        <v>0</v>
      </c>
      <c r="AA73" s="104">
        <f>C73*'2.FoodPricesAndComposition'!AC63</f>
        <v>0</v>
      </c>
      <c r="AB73" s="104">
        <f>C73*'2.FoodPricesAndComposition'!AD63</f>
        <v>0</v>
      </c>
      <c r="AC73">
        <v>59</v>
      </c>
    </row>
    <row r="74" spans="1:29" x14ac:dyDescent="0.25">
      <c r="A74" s="111" t="str">
        <f>'2.FoodPricesAndComposition'!A64</f>
        <v>Milk, whole, fortified, Stop &amp; Shop brand</v>
      </c>
      <c r="B74" s="97">
        <f>C74*'2.FoodPricesAndComposition'!F64</f>
        <v>0</v>
      </c>
      <c r="C74" s="146">
        <v>0</v>
      </c>
      <c r="D74" s="16" t="str">
        <f>'2.FoodPricesAndComposition'!D64</f>
        <v>1 cup</v>
      </c>
      <c r="E74" s="119">
        <f>'2.FoodPricesAndComposition'!F64</f>
        <v>0.3</v>
      </c>
      <c r="F74" s="104">
        <f>C74*'2.FoodPricesAndComposition'!H64</f>
        <v>0</v>
      </c>
      <c r="G74" s="104">
        <f>C74*'2.FoodPricesAndComposition'!I64</f>
        <v>0</v>
      </c>
      <c r="H74" s="104">
        <f>C74*'2.FoodPricesAndComposition'!J64</f>
        <v>0</v>
      </c>
      <c r="I74" s="104">
        <f>C74*'2.FoodPricesAndComposition'!K64</f>
        <v>0</v>
      </c>
      <c r="J74" s="104">
        <f>C74*'2.FoodPricesAndComposition'!L64</f>
        <v>0</v>
      </c>
      <c r="K74" s="104">
        <f>C74*'2.FoodPricesAndComposition'!M64</f>
        <v>0</v>
      </c>
      <c r="L74" s="104">
        <f>C74*'2.FoodPricesAndComposition'!N64</f>
        <v>0</v>
      </c>
      <c r="M74" s="104">
        <f>C74*'2.FoodPricesAndComposition'!O64</f>
        <v>0</v>
      </c>
      <c r="N74" s="104">
        <f>C74*'2.FoodPricesAndComposition'!P64</f>
        <v>0</v>
      </c>
      <c r="O74" s="104">
        <f>C74*'2.FoodPricesAndComposition'!Q64</f>
        <v>0</v>
      </c>
      <c r="P74" s="104">
        <f>C74*'2.FoodPricesAndComposition'!R64</f>
        <v>0</v>
      </c>
      <c r="Q74" s="104">
        <f>C74*'2.FoodPricesAndComposition'!S64</f>
        <v>0</v>
      </c>
      <c r="R74" s="104">
        <f>C74*'2.FoodPricesAndComposition'!T64</f>
        <v>0</v>
      </c>
      <c r="S74" s="104">
        <f>C74*'2.FoodPricesAndComposition'!U64</f>
        <v>0</v>
      </c>
      <c r="T74" s="104">
        <f>C74*'2.FoodPricesAndComposition'!V64</f>
        <v>0</v>
      </c>
      <c r="U74" s="104">
        <f>C74*'2.FoodPricesAndComposition'!W64</f>
        <v>0</v>
      </c>
      <c r="V74" s="104">
        <f>C74*'2.FoodPricesAndComposition'!X64</f>
        <v>0</v>
      </c>
      <c r="W74" s="104">
        <f>C74*'2.FoodPricesAndComposition'!Y64</f>
        <v>0</v>
      </c>
      <c r="X74" s="104">
        <f>C74*'2.FoodPricesAndComposition'!Z64</f>
        <v>0</v>
      </c>
      <c r="Y74" s="104">
        <f>C74*'2.FoodPricesAndComposition'!AA64</f>
        <v>0</v>
      </c>
      <c r="Z74" s="104">
        <f>C74*'2.FoodPricesAndComposition'!AB64</f>
        <v>0</v>
      </c>
      <c r="AA74" s="104">
        <f>C74*'2.FoodPricesAndComposition'!AC64</f>
        <v>0</v>
      </c>
      <c r="AB74" s="104">
        <f>C74*'2.FoodPricesAndComposition'!AD64</f>
        <v>0</v>
      </c>
      <c r="AC74">
        <v>60</v>
      </c>
    </row>
    <row r="75" spans="1:29" x14ac:dyDescent="0.25">
      <c r="A75" s="111" t="str">
        <f>'2.FoodPricesAndComposition'!A65</f>
        <v>Almond milk, Nature's Promise brand</v>
      </c>
      <c r="B75" s="97">
        <f>C75*'2.FoodPricesAndComposition'!F65</f>
        <v>0</v>
      </c>
      <c r="C75" s="146">
        <v>0</v>
      </c>
      <c r="D75" s="16" t="str">
        <f>'2.FoodPricesAndComposition'!D65</f>
        <v>1 cup</v>
      </c>
      <c r="E75" s="119">
        <f>'2.FoodPricesAndComposition'!F65</f>
        <v>0.36</v>
      </c>
      <c r="F75" s="104">
        <f>C75*'2.FoodPricesAndComposition'!H65</f>
        <v>0</v>
      </c>
      <c r="G75" s="104">
        <f>C75*'2.FoodPricesAndComposition'!I65</f>
        <v>0</v>
      </c>
      <c r="H75" s="104">
        <f>C75*'2.FoodPricesAndComposition'!J65</f>
        <v>0</v>
      </c>
      <c r="I75" s="104">
        <f>C75*'2.FoodPricesAndComposition'!K65</f>
        <v>0</v>
      </c>
      <c r="J75" s="104">
        <f>C75*'2.FoodPricesAndComposition'!L65</f>
        <v>0</v>
      </c>
      <c r="K75" s="104">
        <f>C75*'2.FoodPricesAndComposition'!M65</f>
        <v>0</v>
      </c>
      <c r="L75" s="104">
        <f>C75*'2.FoodPricesAndComposition'!N65</f>
        <v>0</v>
      </c>
      <c r="M75" s="104">
        <f>C75*'2.FoodPricesAndComposition'!O65</f>
        <v>0</v>
      </c>
      <c r="N75" s="104">
        <f>C75*'2.FoodPricesAndComposition'!P65</f>
        <v>0</v>
      </c>
      <c r="O75" s="104">
        <f>C75*'2.FoodPricesAndComposition'!Q65</f>
        <v>0</v>
      </c>
      <c r="P75" s="104">
        <f>C75*'2.FoodPricesAndComposition'!R65</f>
        <v>0</v>
      </c>
      <c r="Q75" s="104">
        <f>C75*'2.FoodPricesAndComposition'!S65</f>
        <v>0</v>
      </c>
      <c r="R75" s="104">
        <f>C75*'2.FoodPricesAndComposition'!T65</f>
        <v>0</v>
      </c>
      <c r="S75" s="104">
        <f>C75*'2.FoodPricesAndComposition'!U65</f>
        <v>0</v>
      </c>
      <c r="T75" s="104">
        <f>C75*'2.FoodPricesAndComposition'!V65</f>
        <v>0</v>
      </c>
      <c r="U75" s="104">
        <f>C75*'2.FoodPricesAndComposition'!W65</f>
        <v>0</v>
      </c>
      <c r="V75" s="104">
        <f>C75*'2.FoodPricesAndComposition'!X65</f>
        <v>0</v>
      </c>
      <c r="W75" s="104">
        <f>C75*'2.FoodPricesAndComposition'!Y65</f>
        <v>0</v>
      </c>
      <c r="X75" s="104">
        <f>C75*'2.FoodPricesAndComposition'!Z65</f>
        <v>0</v>
      </c>
      <c r="Y75" s="104">
        <f>C75*'2.FoodPricesAndComposition'!AA65</f>
        <v>0</v>
      </c>
      <c r="Z75" s="104">
        <f>C75*'2.FoodPricesAndComposition'!AB65</f>
        <v>0</v>
      </c>
      <c r="AA75" s="104">
        <f>C75*'2.FoodPricesAndComposition'!AC65</f>
        <v>0</v>
      </c>
      <c r="AB75" s="104">
        <f>C75*'2.FoodPricesAndComposition'!AD65</f>
        <v>0</v>
      </c>
      <c r="AC75">
        <v>61</v>
      </c>
    </row>
    <row r="76" spans="1:29" x14ac:dyDescent="0.25">
      <c r="A76" s="111" t="str">
        <f>'2.FoodPricesAndComposition'!A66</f>
        <v>Oat milk, Planet Oat Brand</v>
      </c>
      <c r="B76" s="97">
        <f>C76*'2.FoodPricesAndComposition'!F66</f>
        <v>0</v>
      </c>
      <c r="C76" s="146">
        <v>0</v>
      </c>
      <c r="D76" s="16" t="str">
        <f>'2.FoodPricesAndComposition'!D66</f>
        <v>1 cup</v>
      </c>
      <c r="E76" s="119">
        <f>'2.FoodPricesAndComposition'!F66</f>
        <v>0.77</v>
      </c>
      <c r="F76" s="104">
        <f>C76*'2.FoodPricesAndComposition'!H66</f>
        <v>0</v>
      </c>
      <c r="G76" s="104">
        <f>C76*'2.FoodPricesAndComposition'!I66</f>
        <v>0</v>
      </c>
      <c r="H76" s="104">
        <f>C76*'2.FoodPricesAndComposition'!J66</f>
        <v>0</v>
      </c>
      <c r="I76" s="104">
        <f>C76*'2.FoodPricesAndComposition'!K66</f>
        <v>0</v>
      </c>
      <c r="J76" s="104">
        <f>C76*'2.FoodPricesAndComposition'!L66</f>
        <v>0</v>
      </c>
      <c r="K76" s="104">
        <f>C76*'2.FoodPricesAndComposition'!M66</f>
        <v>0</v>
      </c>
      <c r="L76" s="104">
        <f>C76*'2.FoodPricesAndComposition'!N66</f>
        <v>0</v>
      </c>
      <c r="M76" s="104">
        <f>C76*'2.FoodPricesAndComposition'!O66</f>
        <v>0</v>
      </c>
      <c r="N76" s="104">
        <f>C76*'2.FoodPricesAndComposition'!P66</f>
        <v>0</v>
      </c>
      <c r="O76" s="104">
        <f>C76*'2.FoodPricesAndComposition'!Q66</f>
        <v>0</v>
      </c>
      <c r="P76" s="104">
        <f>C76*'2.FoodPricesAndComposition'!R66</f>
        <v>0</v>
      </c>
      <c r="Q76" s="104">
        <f>C76*'2.FoodPricesAndComposition'!S66</f>
        <v>0</v>
      </c>
      <c r="R76" s="104">
        <f>C76*'2.FoodPricesAndComposition'!T66</f>
        <v>0</v>
      </c>
      <c r="S76" s="104">
        <f>C76*'2.FoodPricesAndComposition'!U66</f>
        <v>0</v>
      </c>
      <c r="T76" s="104">
        <f>C76*'2.FoodPricesAndComposition'!V66</f>
        <v>0</v>
      </c>
      <c r="U76" s="104">
        <f>C76*'2.FoodPricesAndComposition'!W66</f>
        <v>0</v>
      </c>
      <c r="V76" s="104">
        <f>C76*'2.FoodPricesAndComposition'!X66</f>
        <v>0</v>
      </c>
      <c r="W76" s="104">
        <f>C76*'2.FoodPricesAndComposition'!Y66</f>
        <v>0</v>
      </c>
      <c r="X76" s="104">
        <f>C76*'2.FoodPricesAndComposition'!Z66</f>
        <v>0</v>
      </c>
      <c r="Y76" s="104">
        <f>C76*'2.FoodPricesAndComposition'!AA66</f>
        <v>0</v>
      </c>
      <c r="Z76" s="104">
        <f>C76*'2.FoodPricesAndComposition'!AB66</f>
        <v>0</v>
      </c>
      <c r="AA76" s="104">
        <f>C76*'2.FoodPricesAndComposition'!AC66</f>
        <v>0</v>
      </c>
      <c r="AB76" s="104">
        <f>C76*'2.FoodPricesAndComposition'!AD66</f>
        <v>0</v>
      </c>
      <c r="AC76">
        <v>62</v>
      </c>
    </row>
    <row r="77" spans="1:29" x14ac:dyDescent="0.25">
      <c r="A77" s="111" t="str">
        <f>'2.FoodPricesAndComposition'!A67</f>
        <v>Soy milk, Nature's Promise brand</v>
      </c>
      <c r="B77" s="97">
        <f>C77*'2.FoodPricesAndComposition'!F67</f>
        <v>0</v>
      </c>
      <c r="C77" s="146">
        <v>0</v>
      </c>
      <c r="D77" s="16" t="str">
        <f>'2.FoodPricesAndComposition'!D67</f>
        <v>1 cup</v>
      </c>
      <c r="E77" s="119">
        <f>'2.FoodPricesAndComposition'!F67</f>
        <v>0.37</v>
      </c>
      <c r="F77" s="104">
        <f>C77*'2.FoodPricesAndComposition'!H67</f>
        <v>0</v>
      </c>
      <c r="G77" s="104">
        <f>C77*'2.FoodPricesAndComposition'!I67</f>
        <v>0</v>
      </c>
      <c r="H77" s="104">
        <f>C77*'2.FoodPricesAndComposition'!J67</f>
        <v>0</v>
      </c>
      <c r="I77" s="104">
        <f>C77*'2.FoodPricesAndComposition'!K67</f>
        <v>0</v>
      </c>
      <c r="J77" s="104">
        <f>C77*'2.FoodPricesAndComposition'!L67</f>
        <v>0</v>
      </c>
      <c r="K77" s="104">
        <f>C77*'2.FoodPricesAndComposition'!M67</f>
        <v>0</v>
      </c>
      <c r="L77" s="104">
        <f>C77*'2.FoodPricesAndComposition'!N67</f>
        <v>0</v>
      </c>
      <c r="M77" s="104">
        <f>C77*'2.FoodPricesAndComposition'!O67</f>
        <v>0</v>
      </c>
      <c r="N77" s="104">
        <f>C77*'2.FoodPricesAndComposition'!P67</f>
        <v>0</v>
      </c>
      <c r="O77" s="104">
        <f>C77*'2.FoodPricesAndComposition'!Q67</f>
        <v>0</v>
      </c>
      <c r="P77" s="104">
        <f>C77*'2.FoodPricesAndComposition'!R67</f>
        <v>0</v>
      </c>
      <c r="Q77" s="104">
        <f>C77*'2.FoodPricesAndComposition'!S67</f>
        <v>0</v>
      </c>
      <c r="R77" s="104">
        <f>C77*'2.FoodPricesAndComposition'!T67</f>
        <v>0</v>
      </c>
      <c r="S77" s="104">
        <f>C77*'2.FoodPricesAndComposition'!U67</f>
        <v>0</v>
      </c>
      <c r="T77" s="104">
        <f>C77*'2.FoodPricesAndComposition'!V67</f>
        <v>0</v>
      </c>
      <c r="U77" s="104">
        <f>C77*'2.FoodPricesAndComposition'!W67</f>
        <v>0</v>
      </c>
      <c r="V77" s="104">
        <f>C77*'2.FoodPricesAndComposition'!X67</f>
        <v>0</v>
      </c>
      <c r="W77" s="104">
        <f>C77*'2.FoodPricesAndComposition'!Y67</f>
        <v>0</v>
      </c>
      <c r="X77" s="104">
        <f>C77*'2.FoodPricesAndComposition'!Z67</f>
        <v>0</v>
      </c>
      <c r="Y77" s="104">
        <f>C77*'2.FoodPricesAndComposition'!AA67</f>
        <v>0</v>
      </c>
      <c r="Z77" s="104">
        <f>C77*'2.FoodPricesAndComposition'!AB67</f>
        <v>0</v>
      </c>
      <c r="AA77" s="104">
        <f>C77*'2.FoodPricesAndComposition'!AC67</f>
        <v>0</v>
      </c>
      <c r="AB77" s="104">
        <f>C77*'2.FoodPricesAndComposition'!AD67</f>
        <v>0</v>
      </c>
      <c r="AC77">
        <v>63</v>
      </c>
    </row>
    <row r="78" spans="1:29" x14ac:dyDescent="0.25">
      <c r="A78" s="111" t="str">
        <f>'2.FoodPricesAndComposition'!A68</f>
        <v xml:space="preserve">Orange Juice, 100% Pure Not From Concentrate, Stop &amp; Shop </v>
      </c>
      <c r="B78" s="97">
        <f>C78*'2.FoodPricesAndComposition'!F68</f>
        <v>0</v>
      </c>
      <c r="C78" s="146">
        <v>0</v>
      </c>
      <c r="D78" s="16" t="str">
        <f>'2.FoodPricesAndComposition'!D68</f>
        <v xml:space="preserve">8 fl oz </v>
      </c>
      <c r="E78" s="119">
        <f>'2.FoodPricesAndComposition'!F68</f>
        <v>0.5</v>
      </c>
      <c r="F78" s="104">
        <f>C78*'2.FoodPricesAndComposition'!H68</f>
        <v>0</v>
      </c>
      <c r="G78" s="104">
        <f>C78*'2.FoodPricesAndComposition'!I68</f>
        <v>0</v>
      </c>
      <c r="H78" s="104">
        <f>C78*'2.FoodPricesAndComposition'!J68</f>
        <v>0</v>
      </c>
      <c r="I78" s="104">
        <f>C78*'2.FoodPricesAndComposition'!K68</f>
        <v>0</v>
      </c>
      <c r="J78" s="104">
        <f>C78*'2.FoodPricesAndComposition'!L68</f>
        <v>0</v>
      </c>
      <c r="K78" s="104">
        <f>C78*'2.FoodPricesAndComposition'!M68</f>
        <v>0</v>
      </c>
      <c r="L78" s="104">
        <f>C78*'2.FoodPricesAndComposition'!N68</f>
        <v>0</v>
      </c>
      <c r="M78" s="104">
        <f>C78*'2.FoodPricesAndComposition'!O68</f>
        <v>0</v>
      </c>
      <c r="N78" s="104">
        <f>C78*'2.FoodPricesAndComposition'!P68</f>
        <v>0</v>
      </c>
      <c r="O78" s="104">
        <f>C78*'2.FoodPricesAndComposition'!Q68</f>
        <v>0</v>
      </c>
      <c r="P78" s="104">
        <f>C78*'2.FoodPricesAndComposition'!R68</f>
        <v>0</v>
      </c>
      <c r="Q78" s="104">
        <f>C78*'2.FoodPricesAndComposition'!S68</f>
        <v>0</v>
      </c>
      <c r="R78" s="104">
        <f>C78*'2.FoodPricesAndComposition'!T68</f>
        <v>0</v>
      </c>
      <c r="S78" s="104">
        <f>C78*'2.FoodPricesAndComposition'!U68</f>
        <v>0</v>
      </c>
      <c r="T78" s="104">
        <f>C78*'2.FoodPricesAndComposition'!V68</f>
        <v>0</v>
      </c>
      <c r="U78" s="104">
        <f>C78*'2.FoodPricesAndComposition'!W68</f>
        <v>0</v>
      </c>
      <c r="V78" s="104">
        <f>C78*'2.FoodPricesAndComposition'!X68</f>
        <v>0</v>
      </c>
      <c r="W78" s="104">
        <f>C78*'2.FoodPricesAndComposition'!Y68</f>
        <v>0</v>
      </c>
      <c r="X78" s="104">
        <f>C78*'2.FoodPricesAndComposition'!Z68</f>
        <v>0</v>
      </c>
      <c r="Y78" s="104">
        <f>C78*'2.FoodPricesAndComposition'!AA68</f>
        <v>0</v>
      </c>
      <c r="Z78" s="104">
        <f>C78*'2.FoodPricesAndComposition'!AB68</f>
        <v>0</v>
      </c>
      <c r="AA78" s="104">
        <f>C78*'2.FoodPricesAndComposition'!AC68</f>
        <v>0</v>
      </c>
      <c r="AB78" s="104">
        <f>C78*'2.FoodPricesAndComposition'!AD68</f>
        <v>0</v>
      </c>
      <c r="AC78">
        <v>64</v>
      </c>
    </row>
    <row r="84" spans="5:28" hidden="1" x14ac:dyDescent="0.25">
      <c r="E84" s="27" t="s">
        <v>622</v>
      </c>
      <c r="G84" s="245">
        <v>1</v>
      </c>
      <c r="H84" s="245">
        <v>1</v>
      </c>
      <c r="I84" s="245">
        <v>1</v>
      </c>
      <c r="J84" s="245">
        <v>1</v>
      </c>
      <c r="K84" s="245">
        <v>1</v>
      </c>
      <c r="L84" s="245">
        <v>1</v>
      </c>
      <c r="M84" s="245">
        <v>1</v>
      </c>
      <c r="N84" s="245">
        <v>1</v>
      </c>
      <c r="O84" s="245">
        <v>1</v>
      </c>
      <c r="P84" s="245">
        <v>1</v>
      </c>
      <c r="Q84" s="245">
        <v>1</v>
      </c>
      <c r="R84" s="245">
        <v>1</v>
      </c>
      <c r="S84" s="245">
        <v>1</v>
      </c>
      <c r="T84" s="245">
        <v>1</v>
      </c>
      <c r="U84" s="245">
        <v>1</v>
      </c>
      <c r="V84" s="245">
        <v>1</v>
      </c>
      <c r="W84" s="245">
        <v>1</v>
      </c>
      <c r="X84" s="245">
        <v>1</v>
      </c>
      <c r="Y84" s="245">
        <v>1</v>
      </c>
      <c r="Z84" s="245">
        <v>1</v>
      </c>
      <c r="AA84" s="245">
        <v>1</v>
      </c>
      <c r="AB84" s="245">
        <v>1</v>
      </c>
    </row>
  </sheetData>
  <protectedRanges>
    <protectedRange sqref="C14:C78" name="Number of servings_1_2"/>
  </protectedRanges>
  <mergeCells count="12">
    <mergeCell ref="A11:Y11"/>
    <mergeCell ref="A1:Y1"/>
    <mergeCell ref="A2:D2"/>
    <mergeCell ref="A3:E3"/>
    <mergeCell ref="A4:E4"/>
    <mergeCell ref="A5:E5"/>
    <mergeCell ref="A6:E6"/>
    <mergeCell ref="A7:E7"/>
    <mergeCell ref="A8:E8"/>
    <mergeCell ref="F8:F9"/>
    <mergeCell ref="A9:E9"/>
    <mergeCell ref="F10:AB10"/>
  </mergeCells>
  <conditionalFormatting sqref="B13">
    <cfRule type="colorScale" priority="6">
      <colorScale>
        <cfvo type="num" val="1"/>
        <cfvo type="num" val="2.5"/>
        <cfvo type="num" val="5"/>
        <color theme="9"/>
        <color rgb="FFFCFCFF"/>
        <color rgb="FFC00000"/>
      </colorScale>
    </cfRule>
  </conditionalFormatting>
  <conditionalFormatting sqref="C14:C78">
    <cfRule type="cellIs" dxfId="7" priority="1" operator="greaterThan">
      <formula>0</formula>
    </cfRule>
  </conditionalFormatting>
  <conditionalFormatting sqref="F8">
    <cfRule type="colorScale" priority="5">
      <colorScale>
        <cfvo type="num" val="0.85"/>
        <cfvo type="num" val="1"/>
        <cfvo type="num" val="1.1499999999999999"/>
        <color rgb="FFFF5757"/>
        <color theme="0"/>
        <color rgb="FFFF5757"/>
      </colorScale>
    </cfRule>
  </conditionalFormatting>
  <conditionalFormatting sqref="F8:Y8 G9:Z9 AA8:AB8">
    <cfRule type="cellIs" dxfId="6" priority="7" operator="between">
      <formula>0.99</formula>
      <formula>1.01</formula>
    </cfRule>
  </conditionalFormatting>
  <conditionalFormatting sqref="G9:M9 Q9:U9 W9:Z9">
    <cfRule type="colorScale" priority="4">
      <colorScale>
        <cfvo type="num" val="0.85"/>
        <cfvo type="num" val="1"/>
        <cfvo type="num" val="1.1499999999999999"/>
        <color theme="4" tint="0.59999389629810485"/>
        <color theme="0"/>
        <color rgb="FFFF5757"/>
      </colorScale>
    </cfRule>
  </conditionalFormatting>
  <conditionalFormatting sqref="G8:Y8 AA8:AB8">
    <cfRule type="colorScale" priority="3">
      <colorScale>
        <cfvo type="num" val="0.85"/>
        <cfvo type="num" val="1"/>
        <cfvo type="num" val="1.1499999999999999"/>
        <color rgb="FFFF5757"/>
        <color theme="0"/>
        <color theme="4" tint="0.59999389629810485"/>
      </colorScale>
    </cfRule>
  </conditionalFormatting>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20AA3-4530-7540-B929-182D7D9F3CD6}">
  <sheetPr>
    <tabColor rgb="FF0070C0"/>
  </sheetPr>
  <dimension ref="A1:XFD1048555"/>
  <sheetViews>
    <sheetView zoomScale="90" zoomScaleNormal="90" workbookViewId="0">
      <pane xSplit="5" ySplit="13" topLeftCell="AC14" activePane="bottomRight" state="frozen"/>
      <selection pane="topRight" activeCell="F1" sqref="F1"/>
      <selection pane="bottomLeft" activeCell="A14" sqref="A14"/>
      <selection pane="bottomRight" activeCell="C15" sqref="C15"/>
    </sheetView>
  </sheetViews>
  <sheetFormatPr defaultColWidth="10.875" defaultRowHeight="15.75" x14ac:dyDescent="0.25"/>
  <cols>
    <col min="1" max="1" width="56" style="16" customWidth="1"/>
    <col min="2" max="2" width="10.875" style="97" customWidth="1"/>
    <col min="3" max="3" width="10.875" style="54" customWidth="1"/>
    <col min="4" max="5" width="10.875" style="27" customWidth="1"/>
    <col min="6" max="14" width="8.125" style="16" customWidth="1"/>
    <col min="15" max="15" width="9" style="16" customWidth="1"/>
    <col min="16" max="22" width="8.125" style="16" customWidth="1"/>
    <col min="23" max="23" width="9.625" style="16" customWidth="1"/>
    <col min="24" max="24" width="8.125" style="16" customWidth="1"/>
    <col min="25" max="25" width="6.625" style="16" customWidth="1"/>
    <col min="26" max="26" width="9.375" customWidth="1"/>
    <col min="28" max="16384" width="10.875" style="16"/>
  </cols>
  <sheetData>
    <row r="1" spans="1:29" x14ac:dyDescent="0.25">
      <c r="A1" s="284" t="s">
        <v>761</v>
      </c>
      <c r="B1" s="284"/>
      <c r="C1" s="284"/>
      <c r="D1" s="284"/>
      <c r="E1" s="284"/>
      <c r="F1" s="284"/>
      <c r="G1" s="284"/>
      <c r="H1" s="284"/>
      <c r="I1" s="284"/>
      <c r="J1" s="284"/>
      <c r="K1" s="284"/>
      <c r="L1" s="284"/>
      <c r="M1" s="284"/>
      <c r="N1" s="284"/>
      <c r="O1" s="284"/>
      <c r="P1" s="284"/>
      <c r="Q1" s="284"/>
      <c r="R1" s="284"/>
      <c r="S1" s="284"/>
      <c r="T1" s="284"/>
      <c r="U1" s="284"/>
      <c r="V1" s="284"/>
      <c r="W1" s="284"/>
      <c r="X1" s="284"/>
      <c r="Y1" s="284"/>
    </row>
    <row r="2" spans="1:29" s="8" customFormat="1" ht="51.75" customHeight="1" x14ac:dyDescent="0.25">
      <c r="A2" s="285"/>
      <c r="B2" s="285"/>
      <c r="C2" s="285"/>
      <c r="D2" s="285"/>
      <c r="E2" s="244"/>
      <c r="F2" s="83" t="s">
        <v>2</v>
      </c>
      <c r="G2" s="83" t="s">
        <v>528</v>
      </c>
      <c r="H2" s="83" t="s">
        <v>458</v>
      </c>
      <c r="I2" s="83" t="s">
        <v>496</v>
      </c>
      <c r="J2" s="83" t="s">
        <v>459</v>
      </c>
      <c r="K2" s="83" t="s">
        <v>460</v>
      </c>
      <c r="L2" s="83" t="s">
        <v>461</v>
      </c>
      <c r="M2" s="83" t="s">
        <v>462</v>
      </c>
      <c r="N2" s="83" t="s">
        <v>12</v>
      </c>
      <c r="O2" s="83" t="s">
        <v>495</v>
      </c>
      <c r="P2" s="83" t="s">
        <v>463</v>
      </c>
      <c r="Q2" s="83" t="s">
        <v>456</v>
      </c>
      <c r="R2" s="83" t="s">
        <v>457</v>
      </c>
      <c r="S2" s="83" t="s">
        <v>16</v>
      </c>
      <c r="T2" s="83" t="s">
        <v>497</v>
      </c>
      <c r="U2" s="83" t="s">
        <v>17</v>
      </c>
      <c r="V2" s="83" t="s">
        <v>464</v>
      </c>
      <c r="W2" s="83" t="s">
        <v>498</v>
      </c>
      <c r="X2" s="83" t="s">
        <v>500</v>
      </c>
      <c r="Y2" s="83" t="s">
        <v>21</v>
      </c>
      <c r="Z2" s="83" t="s">
        <v>20</v>
      </c>
      <c r="AA2" s="83" t="s">
        <v>505</v>
      </c>
      <c r="AB2" s="83" t="s">
        <v>506</v>
      </c>
    </row>
    <row r="3" spans="1:29" s="8" customFormat="1" ht="16.5" customHeight="1" x14ac:dyDescent="0.25">
      <c r="A3" s="287" t="s">
        <v>519</v>
      </c>
      <c r="B3" s="287"/>
      <c r="C3" s="287"/>
      <c r="D3" s="287"/>
      <c r="E3" s="287"/>
      <c r="F3" s="84"/>
      <c r="G3" s="84"/>
      <c r="H3" s="84"/>
      <c r="I3" s="84"/>
      <c r="J3" s="84"/>
      <c r="K3" s="84"/>
      <c r="L3" s="84"/>
      <c r="M3" s="84"/>
      <c r="N3" s="84"/>
      <c r="O3" s="84"/>
      <c r="P3" s="84"/>
      <c r="Q3" s="84"/>
      <c r="R3" s="84"/>
      <c r="S3" s="84"/>
      <c r="T3" s="84"/>
      <c r="U3" s="84"/>
      <c r="V3" s="84"/>
      <c r="W3" s="84"/>
      <c r="X3" s="84"/>
      <c r="Y3" s="84"/>
    </row>
    <row r="4" spans="1:29" s="8" customFormat="1" ht="15.75" customHeight="1" x14ac:dyDescent="0.25">
      <c r="A4" s="286" t="s">
        <v>518</v>
      </c>
      <c r="B4" s="286"/>
      <c r="C4" s="286"/>
      <c r="D4" s="286"/>
      <c r="E4" s="286"/>
      <c r="F4" s="107">
        <f>'1.NutrientRequirements'!B7</f>
        <v>2900</v>
      </c>
      <c r="G4" s="108"/>
      <c r="H4" s="108"/>
      <c r="I4" s="108"/>
      <c r="J4" s="108"/>
      <c r="K4" s="108"/>
      <c r="L4" s="108"/>
      <c r="M4" s="108"/>
      <c r="N4" s="108"/>
      <c r="O4" s="108"/>
      <c r="P4" s="108"/>
      <c r="Q4" s="108"/>
      <c r="R4" s="108"/>
      <c r="S4" s="108"/>
      <c r="T4" s="108"/>
      <c r="U4" s="108"/>
      <c r="V4" s="108"/>
      <c r="W4" s="108"/>
      <c r="X4" s="108"/>
      <c r="Y4" s="108"/>
    </row>
    <row r="5" spans="1:29" x14ac:dyDescent="0.25">
      <c r="A5" s="286" t="s">
        <v>517</v>
      </c>
      <c r="B5" s="286"/>
      <c r="C5" s="286"/>
      <c r="D5" s="286"/>
      <c r="E5" s="286"/>
      <c r="F5" s="89"/>
      <c r="G5" s="107">
        <f>'1.NutrientRequirements'!C7</f>
        <v>73</v>
      </c>
      <c r="H5" s="107">
        <f>'1.NutrientRequirements'!D7</f>
        <v>64</v>
      </c>
      <c r="I5" s="107">
        <f>'1.NutrientRequirements'!E7</f>
        <v>326</v>
      </c>
      <c r="J5" s="107">
        <f>'1.NutrientRequirements'!F7</f>
        <v>900</v>
      </c>
      <c r="K5" s="107">
        <f>'1.NutrientRequirements'!G7</f>
        <v>90</v>
      </c>
      <c r="L5" s="107">
        <f>'1.NutrientRequirements'!H7</f>
        <v>1.3</v>
      </c>
      <c r="M5" s="107">
        <f>'1.NutrientRequirements'!I7</f>
        <v>15</v>
      </c>
      <c r="N5" s="107">
        <f>'1.NutrientRequirements'!J7</f>
        <v>1.2</v>
      </c>
      <c r="O5" s="107">
        <f>'1.NutrientRequirements'!K7</f>
        <v>1.3</v>
      </c>
      <c r="P5" s="107">
        <f>'1.NutrientRequirements'!L7</f>
        <v>2.4</v>
      </c>
      <c r="Q5" s="107">
        <f>'1.NutrientRequirements'!M7</f>
        <v>400</v>
      </c>
      <c r="R5" s="107">
        <f>'1.NutrientRequirements'!N7</f>
        <v>16</v>
      </c>
      <c r="S5" s="107">
        <f>'1.NutrientRequirements'!O7</f>
        <v>1000</v>
      </c>
      <c r="T5" s="107">
        <f>'1.NutrientRequirements'!P7</f>
        <v>0.9</v>
      </c>
      <c r="U5" s="107">
        <f>'1.NutrientRequirements'!Q7</f>
        <v>8</v>
      </c>
      <c r="V5" s="107">
        <f>'1.NutrientRequirements'!R7</f>
        <v>400</v>
      </c>
      <c r="W5" s="107">
        <f>'1.NutrientRequirements'!S7</f>
        <v>700</v>
      </c>
      <c r="X5" s="107">
        <f>'1.NutrientRequirements'!T7</f>
        <v>55</v>
      </c>
      <c r="Y5" s="107">
        <f>'1.NutrientRequirements'!U7</f>
        <v>11</v>
      </c>
      <c r="Z5" s="107"/>
      <c r="AA5" s="85">
        <f>'1.NutrientRequirements'!W7</f>
        <v>3400</v>
      </c>
      <c r="AB5" s="85">
        <f>'1.NutrientRequirements'!X7</f>
        <v>41</v>
      </c>
    </row>
    <row r="6" spans="1:29" x14ac:dyDescent="0.25">
      <c r="A6" s="286" t="s">
        <v>516</v>
      </c>
      <c r="B6" s="286"/>
      <c r="C6" s="286"/>
      <c r="D6" s="286"/>
      <c r="E6" s="286"/>
      <c r="F6" s="109"/>
      <c r="G6" s="109">
        <f>'1.NutrientRequirements'!C8</f>
        <v>254</v>
      </c>
      <c r="H6" s="109">
        <f>'1.NutrientRequirements'!D8</f>
        <v>113</v>
      </c>
      <c r="I6" s="109">
        <f>'1.NutrientRequirements'!E8</f>
        <v>472</v>
      </c>
      <c r="J6" s="109">
        <f>'1.NutrientRequirements'!F8</f>
        <v>3000</v>
      </c>
      <c r="K6" s="109">
        <f>'1.NutrientRequirements'!G8</f>
        <v>2000</v>
      </c>
      <c r="L6" s="109">
        <f>'1.NutrientRequirements'!H8</f>
        <v>100</v>
      </c>
      <c r="M6" s="109">
        <f>'1.NutrientRequirements'!I8</f>
        <v>1000</v>
      </c>
      <c r="N6" s="109"/>
      <c r="O6" s="109"/>
      <c r="P6" s="109"/>
      <c r="Q6" s="109">
        <f>'1.NutrientRequirements'!M8</f>
        <v>1000</v>
      </c>
      <c r="R6" s="109">
        <f>'1.NutrientRequirements'!N8</f>
        <v>35</v>
      </c>
      <c r="S6" s="109">
        <f>'1.NutrientRequirements'!O8</f>
        <v>2500</v>
      </c>
      <c r="T6" s="109">
        <f>'1.NutrientRequirements'!P8</f>
        <v>10</v>
      </c>
      <c r="U6" s="109">
        <f>'1.NutrientRequirements'!Q8</f>
        <v>45</v>
      </c>
      <c r="V6" s="109"/>
      <c r="W6" s="109">
        <f>'1.NutrientRequirements'!S8</f>
        <v>4000</v>
      </c>
      <c r="X6" s="109">
        <f>'1.NutrientRequirements'!T8</f>
        <v>400</v>
      </c>
      <c r="Y6" s="109">
        <f>'1.NutrientRequirements'!U8</f>
        <v>40</v>
      </c>
      <c r="Z6" s="109">
        <f>'1.NutrientRequirements'!V8</f>
        <v>2300</v>
      </c>
    </row>
    <row r="7" spans="1:29" s="98" customFormat="1" x14ac:dyDescent="0.25">
      <c r="A7" s="288" t="s">
        <v>513</v>
      </c>
      <c r="B7" s="288"/>
      <c r="C7" s="288"/>
      <c r="D7" s="288"/>
      <c r="E7" s="288"/>
      <c r="F7" s="99"/>
      <c r="G7" s="99"/>
      <c r="H7" s="99"/>
      <c r="I7" s="99"/>
      <c r="O7" s="99"/>
      <c r="P7" s="99"/>
      <c r="Q7" s="99"/>
      <c r="V7" s="99"/>
      <c r="W7" s="99"/>
    </row>
    <row r="8" spans="1:29" s="98" customFormat="1" x14ac:dyDescent="0.25">
      <c r="A8" s="289" t="s">
        <v>514</v>
      </c>
      <c r="B8" s="289"/>
      <c r="C8" s="289"/>
      <c r="D8" s="289"/>
      <c r="E8" s="289"/>
      <c r="F8" s="291">
        <f>F$13/F$4</f>
        <v>0</v>
      </c>
      <c r="G8" s="103">
        <f t="shared" ref="G8:AB8" si="0">G13/G5</f>
        <v>0</v>
      </c>
      <c r="H8" s="103">
        <f t="shared" si="0"/>
        <v>0</v>
      </c>
      <c r="I8" s="103">
        <f t="shared" si="0"/>
        <v>0</v>
      </c>
      <c r="J8" s="103">
        <f t="shared" si="0"/>
        <v>0</v>
      </c>
      <c r="K8" s="103">
        <f t="shared" si="0"/>
        <v>0</v>
      </c>
      <c r="L8" s="103">
        <f t="shared" si="0"/>
        <v>0</v>
      </c>
      <c r="M8" s="103">
        <f t="shared" si="0"/>
        <v>0</v>
      </c>
      <c r="N8" s="103">
        <f t="shared" si="0"/>
        <v>0</v>
      </c>
      <c r="O8" s="103">
        <f t="shared" si="0"/>
        <v>0</v>
      </c>
      <c r="P8" s="103">
        <f t="shared" si="0"/>
        <v>0</v>
      </c>
      <c r="Q8" s="103">
        <f t="shared" si="0"/>
        <v>0</v>
      </c>
      <c r="R8" s="103">
        <f t="shared" si="0"/>
        <v>0</v>
      </c>
      <c r="S8" s="103">
        <f t="shared" si="0"/>
        <v>0</v>
      </c>
      <c r="T8" s="103">
        <f t="shared" si="0"/>
        <v>0</v>
      </c>
      <c r="U8" s="103">
        <f t="shared" si="0"/>
        <v>0</v>
      </c>
      <c r="V8" s="103">
        <f t="shared" si="0"/>
        <v>0</v>
      </c>
      <c r="W8" s="103">
        <f t="shared" si="0"/>
        <v>0</v>
      </c>
      <c r="X8" s="103">
        <f t="shared" si="0"/>
        <v>0</v>
      </c>
      <c r="Y8" s="103">
        <f t="shared" si="0"/>
        <v>0</v>
      </c>
      <c r="Z8" s="103"/>
      <c r="AA8" s="103">
        <f t="shared" si="0"/>
        <v>0</v>
      </c>
      <c r="AB8" s="103">
        <f t="shared" si="0"/>
        <v>0</v>
      </c>
    </row>
    <row r="9" spans="1:29" s="98" customFormat="1" x14ac:dyDescent="0.25">
      <c r="A9" s="290" t="s">
        <v>515</v>
      </c>
      <c r="B9" s="290"/>
      <c r="C9" s="290"/>
      <c r="D9" s="290"/>
      <c r="E9" s="290"/>
      <c r="F9" s="292"/>
      <c r="G9" s="124">
        <f>G13/G6</f>
        <v>0</v>
      </c>
      <c r="H9" s="125">
        <f t="shared" ref="H9:M9" si="1">H13/H6</f>
        <v>0</v>
      </c>
      <c r="I9" s="125">
        <f t="shared" si="1"/>
        <v>0</v>
      </c>
      <c r="J9" s="125">
        <f t="shared" si="1"/>
        <v>0</v>
      </c>
      <c r="K9" s="125">
        <f t="shared" si="1"/>
        <v>0</v>
      </c>
      <c r="L9" s="125">
        <f t="shared" si="1"/>
        <v>0</v>
      </c>
      <c r="M9" s="125">
        <f t="shared" si="1"/>
        <v>0</v>
      </c>
      <c r="N9" s="125"/>
      <c r="O9" s="124"/>
      <c r="P9" s="124"/>
      <c r="Q9" s="124">
        <f>Q13/Q6</f>
        <v>0</v>
      </c>
      <c r="R9" s="125">
        <f>R13/R6</f>
        <v>0</v>
      </c>
      <c r="S9" s="125">
        <f>S13/S6</f>
        <v>0</v>
      </c>
      <c r="T9" s="125">
        <f>T13/T6</f>
        <v>0</v>
      </c>
      <c r="U9" s="125">
        <f>U13/U6</f>
        <v>0</v>
      </c>
      <c r="V9" s="124"/>
      <c r="W9" s="124">
        <f>W13/W6</f>
        <v>0</v>
      </c>
      <c r="X9" s="125">
        <f>X13/X6</f>
        <v>0</v>
      </c>
      <c r="Y9" s="125">
        <f>Y13/Y6</f>
        <v>0</v>
      </c>
      <c r="Z9" s="125">
        <f>Z13/Z6</f>
        <v>0</v>
      </c>
      <c r="AA9" s="124"/>
      <c r="AB9" s="124"/>
    </row>
    <row r="10" spans="1:29" s="98" customFormat="1" ht="79.5" customHeight="1" x14ac:dyDescent="0.25">
      <c r="A10" s="139"/>
      <c r="B10" s="142"/>
      <c r="C10" s="142"/>
      <c r="D10" s="142"/>
      <c r="E10" s="142"/>
      <c r="F10" s="293" t="s">
        <v>520</v>
      </c>
      <c r="G10" s="293"/>
      <c r="H10" s="293"/>
      <c r="I10" s="293"/>
      <c r="J10" s="293"/>
      <c r="K10" s="293"/>
      <c r="L10" s="293"/>
      <c r="M10" s="293"/>
      <c r="N10" s="293"/>
      <c r="O10" s="293"/>
      <c r="P10" s="293"/>
      <c r="Q10" s="293"/>
      <c r="R10" s="293"/>
      <c r="S10" s="293"/>
      <c r="T10" s="293"/>
      <c r="U10" s="293"/>
      <c r="V10" s="293"/>
      <c r="W10" s="293"/>
      <c r="X10" s="293"/>
      <c r="Y10" s="293"/>
      <c r="Z10" s="293"/>
      <c r="AA10" s="293"/>
      <c r="AB10" s="293"/>
    </row>
    <row r="11" spans="1:29" s="98" customFormat="1" ht="18.75" customHeight="1" x14ac:dyDescent="0.25">
      <c r="A11" s="284" t="s">
        <v>760</v>
      </c>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103"/>
    </row>
    <row r="12" spans="1:29" s="105" customFormat="1" ht="59.25" customHeight="1" x14ac:dyDescent="0.25">
      <c r="A12" s="123"/>
      <c r="B12" s="126" t="s">
        <v>472</v>
      </c>
      <c r="C12" s="127" t="s">
        <v>471</v>
      </c>
      <c r="D12" s="83" t="s">
        <v>473</v>
      </c>
      <c r="E12" s="83" t="s">
        <v>160</v>
      </c>
      <c r="F12" s="83" t="s">
        <v>2</v>
      </c>
      <c r="G12" s="83" t="s">
        <v>3</v>
      </c>
      <c r="H12" s="83" t="s">
        <v>458</v>
      </c>
      <c r="I12" s="83" t="s">
        <v>496</v>
      </c>
      <c r="J12" s="83" t="s">
        <v>459</v>
      </c>
      <c r="K12" s="83" t="s">
        <v>460</v>
      </c>
      <c r="L12" s="83" t="s">
        <v>461</v>
      </c>
      <c r="M12" s="83" t="s">
        <v>462</v>
      </c>
      <c r="N12" s="83" t="s">
        <v>12</v>
      </c>
      <c r="O12" s="83" t="s">
        <v>495</v>
      </c>
      <c r="P12" s="83" t="s">
        <v>463</v>
      </c>
      <c r="Q12" s="83" t="s">
        <v>456</v>
      </c>
      <c r="R12" s="83" t="s">
        <v>457</v>
      </c>
      <c r="S12" s="83" t="s">
        <v>16</v>
      </c>
      <c r="T12" s="83" t="s">
        <v>497</v>
      </c>
      <c r="U12" s="83" t="s">
        <v>17</v>
      </c>
      <c r="V12" s="83" t="s">
        <v>464</v>
      </c>
      <c r="W12" s="83" t="s">
        <v>498</v>
      </c>
      <c r="X12" s="83" t="s">
        <v>500</v>
      </c>
      <c r="Y12" s="83" t="s">
        <v>21</v>
      </c>
      <c r="Z12" s="83" t="s">
        <v>20</v>
      </c>
      <c r="AA12" s="83" t="s">
        <v>505</v>
      </c>
      <c r="AB12" s="83" t="s">
        <v>506</v>
      </c>
    </row>
    <row r="13" spans="1:29" s="100" customFormat="1" ht="19.5" customHeight="1" x14ac:dyDescent="0.25">
      <c r="A13" s="120" t="s">
        <v>474</v>
      </c>
      <c r="B13" s="121">
        <f>SUM(B14:B78)</f>
        <v>0</v>
      </c>
      <c r="C13" s="120"/>
      <c r="D13" s="120"/>
      <c r="E13" s="120"/>
      <c r="F13" s="122">
        <f>SUM(F14:F78)</f>
        <v>0</v>
      </c>
      <c r="G13" s="122">
        <f>SUM(G14:G78)</f>
        <v>0</v>
      </c>
      <c r="H13" s="122">
        <f>SUM(H14:H78)</f>
        <v>0</v>
      </c>
      <c r="I13" s="122">
        <f>SUM(I14:I78)</f>
        <v>0</v>
      </c>
      <c r="J13" s="122">
        <f>SUM(J14:J78)</f>
        <v>0</v>
      </c>
      <c r="K13" s="122">
        <f t="shared" ref="K13:AB13" si="2">SUM(K14:K78)</f>
        <v>0</v>
      </c>
      <c r="L13" s="122">
        <f t="shared" si="2"/>
        <v>0</v>
      </c>
      <c r="M13" s="122">
        <f t="shared" si="2"/>
        <v>0</v>
      </c>
      <c r="N13" s="122">
        <f t="shared" si="2"/>
        <v>0</v>
      </c>
      <c r="O13" s="122">
        <f t="shared" si="2"/>
        <v>0</v>
      </c>
      <c r="P13" s="122">
        <f t="shared" si="2"/>
        <v>0</v>
      </c>
      <c r="Q13" s="122">
        <f t="shared" si="2"/>
        <v>0</v>
      </c>
      <c r="R13" s="122">
        <f t="shared" si="2"/>
        <v>0</v>
      </c>
      <c r="S13" s="122">
        <f t="shared" si="2"/>
        <v>0</v>
      </c>
      <c r="T13" s="122">
        <f t="shared" si="2"/>
        <v>0</v>
      </c>
      <c r="U13" s="122">
        <f t="shared" si="2"/>
        <v>0</v>
      </c>
      <c r="V13" s="122">
        <f t="shared" si="2"/>
        <v>0</v>
      </c>
      <c r="W13" s="122">
        <f t="shared" si="2"/>
        <v>0</v>
      </c>
      <c r="X13" s="122">
        <f t="shared" si="2"/>
        <v>0</v>
      </c>
      <c r="Y13" s="122">
        <f t="shared" si="2"/>
        <v>0</v>
      </c>
      <c r="Z13" s="122">
        <f t="shared" si="2"/>
        <v>0</v>
      </c>
      <c r="AA13" s="122">
        <f t="shared" si="2"/>
        <v>0</v>
      </c>
      <c r="AB13" s="122">
        <f t="shared" si="2"/>
        <v>0</v>
      </c>
      <c r="AC13" s="128" t="s">
        <v>479</v>
      </c>
    </row>
    <row r="14" spans="1:29" s="100" customFormat="1" ht="18.95" customHeight="1" x14ac:dyDescent="0.25">
      <c r="A14" s="100" t="str">
        <f>'2.FoodPricesAndComposition'!A4</f>
        <v>Fruits &amp; vegetables</v>
      </c>
      <c r="B14" s="96"/>
      <c r="C14" s="147"/>
      <c r="F14" s="145"/>
      <c r="G14" s="106"/>
      <c r="H14" s="106"/>
      <c r="I14" s="106"/>
      <c r="J14" s="106"/>
      <c r="K14" s="106"/>
      <c r="L14" s="106"/>
      <c r="M14" s="106"/>
      <c r="N14" s="106"/>
      <c r="O14" s="106"/>
      <c r="P14" s="106"/>
      <c r="Q14" s="106"/>
      <c r="R14" s="106"/>
      <c r="S14" s="106"/>
      <c r="T14" s="106"/>
      <c r="U14" s="106"/>
      <c r="V14" s="106"/>
      <c r="W14" s="106"/>
      <c r="X14" s="106"/>
      <c r="Y14" s="106"/>
      <c r="AA14" s="128"/>
      <c r="AC14" s="128">
        <v>0</v>
      </c>
    </row>
    <row r="15" spans="1:29" x14ac:dyDescent="0.25">
      <c r="A15" s="111" t="str">
        <f>'2.FoodPricesAndComposition'!A5</f>
        <v xml:space="preserve">Apples, gala </v>
      </c>
      <c r="B15" s="97">
        <f>C15*'2.FoodPricesAndComposition'!F5</f>
        <v>0</v>
      </c>
      <c r="C15" s="146">
        <v>0</v>
      </c>
      <c r="D15" s="16" t="str">
        <f>'2.FoodPricesAndComposition'!D5</f>
        <v>1 apple</v>
      </c>
      <c r="E15" s="119">
        <f>'2.FoodPricesAndComposition'!F5</f>
        <v>0.86</v>
      </c>
      <c r="F15" s="104">
        <f>C15*'2.FoodPricesAndComposition'!H5</f>
        <v>0</v>
      </c>
      <c r="G15" s="104">
        <f>C15*'2.FoodPricesAndComposition'!I5</f>
        <v>0</v>
      </c>
      <c r="H15" s="104">
        <f>C15*'2.FoodPricesAndComposition'!J5</f>
        <v>0</v>
      </c>
      <c r="I15" s="104">
        <f>C15*'2.FoodPricesAndComposition'!K5</f>
        <v>0</v>
      </c>
      <c r="J15" s="104">
        <f>C15*'2.FoodPricesAndComposition'!L5</f>
        <v>0</v>
      </c>
      <c r="K15" s="104">
        <f>C15*'2.FoodPricesAndComposition'!M5</f>
        <v>0</v>
      </c>
      <c r="L15" s="104">
        <f>C15*'2.FoodPricesAndComposition'!N5</f>
        <v>0</v>
      </c>
      <c r="M15" s="104">
        <f>C15*'2.FoodPricesAndComposition'!O5</f>
        <v>0</v>
      </c>
      <c r="N15" s="104">
        <f>C15*'2.FoodPricesAndComposition'!P5</f>
        <v>0</v>
      </c>
      <c r="O15" s="104">
        <f>C15*'2.FoodPricesAndComposition'!Q5</f>
        <v>0</v>
      </c>
      <c r="P15" s="104">
        <f>C15*'2.FoodPricesAndComposition'!R5</f>
        <v>0</v>
      </c>
      <c r="Q15" s="104">
        <f>C15*'2.FoodPricesAndComposition'!S5</f>
        <v>0</v>
      </c>
      <c r="R15" s="104">
        <f>C15*'2.FoodPricesAndComposition'!T5</f>
        <v>0</v>
      </c>
      <c r="S15" s="104">
        <f>C15*'2.FoodPricesAndComposition'!U5</f>
        <v>0</v>
      </c>
      <c r="T15" s="104">
        <f>C15*'2.FoodPricesAndComposition'!V5</f>
        <v>0</v>
      </c>
      <c r="U15" s="104">
        <f>C15*'2.FoodPricesAndComposition'!W5</f>
        <v>0</v>
      </c>
      <c r="V15" s="104">
        <f>C15*'2.FoodPricesAndComposition'!X5</f>
        <v>0</v>
      </c>
      <c r="W15" s="104">
        <f>C15*'2.FoodPricesAndComposition'!Y5</f>
        <v>0</v>
      </c>
      <c r="X15" s="104">
        <f>C15*'2.FoodPricesAndComposition'!Z5</f>
        <v>0</v>
      </c>
      <c r="Y15" s="104">
        <f>C15*'2.FoodPricesAndComposition'!AA5</f>
        <v>0</v>
      </c>
      <c r="Z15" s="104">
        <f>C15*'2.FoodPricesAndComposition'!AB5</f>
        <v>0</v>
      </c>
      <c r="AA15" s="104">
        <f>C15*'2.FoodPricesAndComposition'!AC5</f>
        <v>0</v>
      </c>
      <c r="AB15" s="104">
        <f>C15*'2.FoodPricesAndComposition'!AD5</f>
        <v>0</v>
      </c>
      <c r="AC15">
        <v>1</v>
      </c>
    </row>
    <row r="16" spans="1:29" x14ac:dyDescent="0.25">
      <c r="A16" s="111" t="str">
        <f>'2.FoodPricesAndComposition'!A6</f>
        <v>Bananas, yellow</v>
      </c>
      <c r="B16" s="97">
        <f>C16*'2.FoodPricesAndComposition'!F6</f>
        <v>0</v>
      </c>
      <c r="C16" s="146">
        <v>0</v>
      </c>
      <c r="D16" s="16" t="str">
        <f>'2.FoodPricesAndComposition'!D6</f>
        <v xml:space="preserve">1 banana </v>
      </c>
      <c r="E16" s="119">
        <f>'2.FoodPricesAndComposition'!F6</f>
        <v>0.36</v>
      </c>
      <c r="F16" s="104">
        <f>C16*'2.FoodPricesAndComposition'!H6</f>
        <v>0</v>
      </c>
      <c r="G16" s="104">
        <f>C16*'2.FoodPricesAndComposition'!I6</f>
        <v>0</v>
      </c>
      <c r="H16" s="104">
        <f>C16*'2.FoodPricesAndComposition'!J6</f>
        <v>0</v>
      </c>
      <c r="I16" s="104">
        <f>C16*'2.FoodPricesAndComposition'!K6</f>
        <v>0</v>
      </c>
      <c r="J16" s="104">
        <f>C16*'2.FoodPricesAndComposition'!L6</f>
        <v>0</v>
      </c>
      <c r="K16" s="104">
        <f>C16*'2.FoodPricesAndComposition'!M6</f>
        <v>0</v>
      </c>
      <c r="L16" s="104">
        <f>C16*'2.FoodPricesAndComposition'!N6</f>
        <v>0</v>
      </c>
      <c r="M16" s="104">
        <f>C16*'2.FoodPricesAndComposition'!O6</f>
        <v>0</v>
      </c>
      <c r="N16" s="104">
        <f>C16*'2.FoodPricesAndComposition'!P6</f>
        <v>0</v>
      </c>
      <c r="O16" s="104">
        <f>C16*'2.FoodPricesAndComposition'!Q6</f>
        <v>0</v>
      </c>
      <c r="P16" s="104">
        <f>C16*'2.FoodPricesAndComposition'!R6</f>
        <v>0</v>
      </c>
      <c r="Q16" s="104">
        <f>C16*'2.FoodPricesAndComposition'!S6</f>
        <v>0</v>
      </c>
      <c r="R16" s="104">
        <f>C16*'2.FoodPricesAndComposition'!T6</f>
        <v>0</v>
      </c>
      <c r="S16" s="104">
        <f>C16*'2.FoodPricesAndComposition'!U6</f>
        <v>0</v>
      </c>
      <c r="T16" s="104">
        <f>C16*'2.FoodPricesAndComposition'!V6</f>
        <v>0</v>
      </c>
      <c r="U16" s="104">
        <f>C16*'2.FoodPricesAndComposition'!W6</f>
        <v>0</v>
      </c>
      <c r="V16" s="104">
        <f>C16*'2.FoodPricesAndComposition'!X6</f>
        <v>0</v>
      </c>
      <c r="W16" s="104">
        <f>C16*'2.FoodPricesAndComposition'!Y6</f>
        <v>0</v>
      </c>
      <c r="X16" s="104">
        <f>C16*'2.FoodPricesAndComposition'!Z6</f>
        <v>0</v>
      </c>
      <c r="Y16" s="104">
        <f>C16*'2.FoodPricesAndComposition'!AA6</f>
        <v>0</v>
      </c>
      <c r="Z16" s="104">
        <f>C16*'2.FoodPricesAndComposition'!AB6</f>
        <v>0</v>
      </c>
      <c r="AA16" s="104">
        <f>C16*'2.FoodPricesAndComposition'!AC6</f>
        <v>0</v>
      </c>
      <c r="AB16" s="104">
        <f>C16*'2.FoodPricesAndComposition'!AD6</f>
        <v>0</v>
      </c>
      <c r="AC16">
        <v>2</v>
      </c>
    </row>
    <row r="17" spans="1:29" x14ac:dyDescent="0.25">
      <c r="A17" s="111" t="str">
        <f>'2.FoodPricesAndComposition'!A7</f>
        <v>Blueberries, frozen, Stop &amp; Shop brand</v>
      </c>
      <c r="B17" s="97">
        <f>C17*'2.FoodPricesAndComposition'!F7</f>
        <v>0</v>
      </c>
      <c r="C17" s="146">
        <v>0</v>
      </c>
      <c r="D17" s="16" t="str">
        <f>'2.FoodPricesAndComposition'!D7</f>
        <v>1 cup</v>
      </c>
      <c r="E17" s="119">
        <f>'2.FoodPricesAndComposition'!F7</f>
        <v>1.43</v>
      </c>
      <c r="F17" s="104">
        <f>C17*'2.FoodPricesAndComposition'!H7</f>
        <v>0</v>
      </c>
      <c r="G17" s="104">
        <f>C17*'2.FoodPricesAndComposition'!I7</f>
        <v>0</v>
      </c>
      <c r="H17" s="104">
        <f>C17*'2.FoodPricesAndComposition'!J7</f>
        <v>0</v>
      </c>
      <c r="I17" s="104">
        <f>C17*'2.FoodPricesAndComposition'!K7</f>
        <v>0</v>
      </c>
      <c r="J17" s="104">
        <f>C17*'2.FoodPricesAndComposition'!L7</f>
        <v>0</v>
      </c>
      <c r="K17" s="104">
        <f>C17*'2.FoodPricesAndComposition'!M7</f>
        <v>0</v>
      </c>
      <c r="L17" s="104">
        <f>C17*'2.FoodPricesAndComposition'!N7</f>
        <v>0</v>
      </c>
      <c r="M17" s="104">
        <f>C17*'2.FoodPricesAndComposition'!O7</f>
        <v>0</v>
      </c>
      <c r="N17" s="104">
        <f>C17*'2.FoodPricesAndComposition'!P7</f>
        <v>0</v>
      </c>
      <c r="O17" s="104">
        <f>C17*'2.FoodPricesAndComposition'!Q7</f>
        <v>0</v>
      </c>
      <c r="P17" s="104">
        <f>C17*'2.FoodPricesAndComposition'!R7</f>
        <v>0</v>
      </c>
      <c r="Q17" s="104">
        <f>C17*'2.FoodPricesAndComposition'!S7</f>
        <v>0</v>
      </c>
      <c r="R17" s="104">
        <f>C17*'2.FoodPricesAndComposition'!T7</f>
        <v>0</v>
      </c>
      <c r="S17" s="104">
        <f>C17*'2.FoodPricesAndComposition'!U7</f>
        <v>0</v>
      </c>
      <c r="T17" s="104">
        <f>C17*'2.FoodPricesAndComposition'!V7</f>
        <v>0</v>
      </c>
      <c r="U17" s="104">
        <f>C17*'2.FoodPricesAndComposition'!W7</f>
        <v>0</v>
      </c>
      <c r="V17" s="104">
        <f>C17*'2.FoodPricesAndComposition'!X7</f>
        <v>0</v>
      </c>
      <c r="W17" s="104">
        <f>C17*'2.FoodPricesAndComposition'!Y7</f>
        <v>0</v>
      </c>
      <c r="X17" s="104">
        <f>C17*'2.FoodPricesAndComposition'!Z7</f>
        <v>0</v>
      </c>
      <c r="Y17" s="104">
        <f>C17*'2.FoodPricesAndComposition'!AA7</f>
        <v>0</v>
      </c>
      <c r="Z17" s="104">
        <f>C17*'2.FoodPricesAndComposition'!AB7</f>
        <v>0</v>
      </c>
      <c r="AA17" s="104">
        <f>C17*'2.FoodPricesAndComposition'!AC7</f>
        <v>0</v>
      </c>
      <c r="AB17" s="104">
        <f>C17*'2.FoodPricesAndComposition'!AD7</f>
        <v>0</v>
      </c>
      <c r="AC17">
        <v>3</v>
      </c>
    </row>
    <row r="18" spans="1:29" x14ac:dyDescent="0.25">
      <c r="A18" s="111" t="str">
        <f>'2.FoodPricesAndComposition'!A8</f>
        <v>Oranges, navel</v>
      </c>
      <c r="B18" s="97">
        <f>C18*'2.FoodPricesAndComposition'!F8</f>
        <v>0</v>
      </c>
      <c r="C18" s="146">
        <v>0</v>
      </c>
      <c r="D18" s="16" t="str">
        <f>'2.FoodPricesAndComposition'!D8</f>
        <v>1 orange</v>
      </c>
      <c r="E18" s="119">
        <f>'2.FoodPricesAndComposition'!F8</f>
        <v>1.29</v>
      </c>
      <c r="F18" s="104">
        <f>C18*'2.FoodPricesAndComposition'!H8</f>
        <v>0</v>
      </c>
      <c r="G18" s="104">
        <f>C18*'2.FoodPricesAndComposition'!I8</f>
        <v>0</v>
      </c>
      <c r="H18" s="104">
        <f>C18*'2.FoodPricesAndComposition'!J8</f>
        <v>0</v>
      </c>
      <c r="I18" s="104">
        <f>C18*'2.FoodPricesAndComposition'!K8</f>
        <v>0</v>
      </c>
      <c r="J18" s="104">
        <f>C18*'2.FoodPricesAndComposition'!L8</f>
        <v>0</v>
      </c>
      <c r="K18" s="104">
        <f>C18*'2.FoodPricesAndComposition'!M8</f>
        <v>0</v>
      </c>
      <c r="L18" s="104">
        <f>C18*'2.FoodPricesAndComposition'!N8</f>
        <v>0</v>
      </c>
      <c r="M18" s="104">
        <f>C18*'2.FoodPricesAndComposition'!O8</f>
        <v>0</v>
      </c>
      <c r="N18" s="104">
        <f>C18*'2.FoodPricesAndComposition'!P8</f>
        <v>0</v>
      </c>
      <c r="O18" s="104">
        <f>C18*'2.FoodPricesAndComposition'!Q8</f>
        <v>0</v>
      </c>
      <c r="P18" s="104">
        <f>C18*'2.FoodPricesAndComposition'!R8</f>
        <v>0</v>
      </c>
      <c r="Q18" s="104">
        <f>C18*'2.FoodPricesAndComposition'!S8</f>
        <v>0</v>
      </c>
      <c r="R18" s="104">
        <f>C18*'2.FoodPricesAndComposition'!T8</f>
        <v>0</v>
      </c>
      <c r="S18" s="104">
        <f>C18*'2.FoodPricesAndComposition'!U8</f>
        <v>0</v>
      </c>
      <c r="T18" s="104">
        <f>C18*'2.FoodPricesAndComposition'!V8</f>
        <v>0</v>
      </c>
      <c r="U18" s="104">
        <f>C18*'2.FoodPricesAndComposition'!W8</f>
        <v>0</v>
      </c>
      <c r="V18" s="104">
        <f>C18*'2.FoodPricesAndComposition'!X8</f>
        <v>0</v>
      </c>
      <c r="W18" s="104">
        <f>C18*'2.FoodPricesAndComposition'!Y8</f>
        <v>0</v>
      </c>
      <c r="X18" s="104">
        <f>C18*'2.FoodPricesAndComposition'!Z8</f>
        <v>0</v>
      </c>
      <c r="Y18" s="104">
        <f>C18*'2.FoodPricesAndComposition'!AA8</f>
        <v>0</v>
      </c>
      <c r="Z18" s="104">
        <f>C18*'2.FoodPricesAndComposition'!AB8</f>
        <v>0</v>
      </c>
      <c r="AA18" s="104">
        <f>C18*'2.FoodPricesAndComposition'!AC8</f>
        <v>0</v>
      </c>
      <c r="AB18" s="104">
        <f>C18*'2.FoodPricesAndComposition'!AD8</f>
        <v>0</v>
      </c>
      <c r="AC18">
        <v>4</v>
      </c>
    </row>
    <row r="19" spans="1:29" x14ac:dyDescent="0.25">
      <c r="A19" s="111" t="str">
        <f>'2.FoodPricesAndComposition'!A9</f>
        <v>Broccoli cuts, frozen, Stop &amp; Shop brand</v>
      </c>
      <c r="B19" s="97">
        <f>C19*'2.FoodPricesAndComposition'!F9</f>
        <v>0</v>
      </c>
      <c r="C19" s="146">
        <v>0</v>
      </c>
      <c r="D19" s="16" t="str">
        <f>'2.FoodPricesAndComposition'!D9</f>
        <v>0.75 cup</v>
      </c>
      <c r="E19" s="119">
        <f>'2.FoodPricesAndComposition'!F9</f>
        <v>0.4</v>
      </c>
      <c r="F19" s="104">
        <f>C19*'2.FoodPricesAndComposition'!H9</f>
        <v>0</v>
      </c>
      <c r="G19" s="104">
        <f>C19*'2.FoodPricesAndComposition'!I9</f>
        <v>0</v>
      </c>
      <c r="H19" s="104">
        <f>C19*'2.FoodPricesAndComposition'!J9</f>
        <v>0</v>
      </c>
      <c r="I19" s="104">
        <f>C19*'2.FoodPricesAndComposition'!K9</f>
        <v>0</v>
      </c>
      <c r="J19" s="104">
        <f>C19*'2.FoodPricesAndComposition'!L9</f>
        <v>0</v>
      </c>
      <c r="K19" s="104">
        <f>C19*'2.FoodPricesAndComposition'!M9</f>
        <v>0</v>
      </c>
      <c r="L19" s="104">
        <f>C19*'2.FoodPricesAndComposition'!N9</f>
        <v>0</v>
      </c>
      <c r="M19" s="104">
        <f>C19*'2.FoodPricesAndComposition'!O9</f>
        <v>0</v>
      </c>
      <c r="N19" s="104">
        <f>C19*'2.FoodPricesAndComposition'!P9</f>
        <v>0</v>
      </c>
      <c r="O19" s="104">
        <f>C19*'2.FoodPricesAndComposition'!Q9</f>
        <v>0</v>
      </c>
      <c r="P19" s="104">
        <f>C19*'2.FoodPricesAndComposition'!R9</f>
        <v>0</v>
      </c>
      <c r="Q19" s="104">
        <f>C19*'2.FoodPricesAndComposition'!S9</f>
        <v>0</v>
      </c>
      <c r="R19" s="104">
        <f>C19*'2.FoodPricesAndComposition'!T9</f>
        <v>0</v>
      </c>
      <c r="S19" s="104">
        <f>C19*'2.FoodPricesAndComposition'!U9</f>
        <v>0</v>
      </c>
      <c r="T19" s="104">
        <f>C19*'2.FoodPricesAndComposition'!V9</f>
        <v>0</v>
      </c>
      <c r="U19" s="104">
        <f>C19*'2.FoodPricesAndComposition'!W9</f>
        <v>0</v>
      </c>
      <c r="V19" s="104">
        <f>C19*'2.FoodPricesAndComposition'!X9</f>
        <v>0</v>
      </c>
      <c r="W19" s="104">
        <f>C19*'2.FoodPricesAndComposition'!Y9</f>
        <v>0</v>
      </c>
      <c r="X19" s="104">
        <f>C19*'2.FoodPricesAndComposition'!Z9</f>
        <v>0</v>
      </c>
      <c r="Y19" s="104">
        <f>C19*'2.FoodPricesAndComposition'!AA9</f>
        <v>0</v>
      </c>
      <c r="Z19" s="104">
        <f>C19*'2.FoodPricesAndComposition'!AB9</f>
        <v>0</v>
      </c>
      <c r="AA19" s="104">
        <f>C19*'2.FoodPricesAndComposition'!AC9</f>
        <v>0</v>
      </c>
      <c r="AB19" s="104">
        <f>C19*'2.FoodPricesAndComposition'!AD9</f>
        <v>0</v>
      </c>
      <c r="AC19">
        <v>5</v>
      </c>
    </row>
    <row r="20" spans="1:29" x14ac:dyDescent="0.25">
      <c r="A20" s="111" t="str">
        <f>'2.FoodPricesAndComposition'!A10</f>
        <v>Butternut squash, diced, Stop &amp; Shop brand</v>
      </c>
      <c r="B20" s="97">
        <f>C20*'2.FoodPricesAndComposition'!F10</f>
        <v>0</v>
      </c>
      <c r="C20" s="146">
        <v>0</v>
      </c>
      <c r="D20" s="16" t="str">
        <f>'2.FoodPricesAndComposition'!D10</f>
        <v>1 cup</v>
      </c>
      <c r="E20" s="119">
        <f>'2.FoodPricesAndComposition'!F10</f>
        <v>0.51</v>
      </c>
      <c r="F20" s="104">
        <f>C20*'2.FoodPricesAndComposition'!H10</f>
        <v>0</v>
      </c>
      <c r="G20" s="104">
        <f>C20*'2.FoodPricesAndComposition'!I10</f>
        <v>0</v>
      </c>
      <c r="H20" s="104">
        <f>C20*'2.FoodPricesAndComposition'!J10</f>
        <v>0</v>
      </c>
      <c r="I20" s="104">
        <f>C20*'2.FoodPricesAndComposition'!K10</f>
        <v>0</v>
      </c>
      <c r="J20" s="104">
        <f>C20*'2.FoodPricesAndComposition'!L10</f>
        <v>0</v>
      </c>
      <c r="K20" s="104">
        <f>C20*'2.FoodPricesAndComposition'!M10</f>
        <v>0</v>
      </c>
      <c r="L20" s="104">
        <f>C20*'2.FoodPricesAndComposition'!N10</f>
        <v>0</v>
      </c>
      <c r="M20" s="104">
        <f>C20*'2.FoodPricesAndComposition'!O10</f>
        <v>0</v>
      </c>
      <c r="N20" s="104">
        <f>C20*'2.FoodPricesAndComposition'!P10</f>
        <v>0</v>
      </c>
      <c r="O20" s="104">
        <f>C20*'2.FoodPricesAndComposition'!Q10</f>
        <v>0</v>
      </c>
      <c r="P20" s="104">
        <f>C20*'2.FoodPricesAndComposition'!R10</f>
        <v>0</v>
      </c>
      <c r="Q20" s="104">
        <f>C20*'2.FoodPricesAndComposition'!S10</f>
        <v>0</v>
      </c>
      <c r="R20" s="104">
        <f>C20*'2.FoodPricesAndComposition'!T10</f>
        <v>0</v>
      </c>
      <c r="S20" s="104">
        <f>C20*'2.FoodPricesAndComposition'!U10</f>
        <v>0</v>
      </c>
      <c r="T20" s="104">
        <f>C20*'2.FoodPricesAndComposition'!V10</f>
        <v>0</v>
      </c>
      <c r="U20" s="104">
        <f>C20*'2.FoodPricesAndComposition'!W10</f>
        <v>0</v>
      </c>
      <c r="V20" s="104">
        <f>C20*'2.FoodPricesAndComposition'!X10</f>
        <v>0</v>
      </c>
      <c r="W20" s="104">
        <f>C20*'2.FoodPricesAndComposition'!Y10</f>
        <v>0</v>
      </c>
      <c r="X20" s="104">
        <f>C20*'2.FoodPricesAndComposition'!Z10</f>
        <v>0</v>
      </c>
      <c r="Y20" s="104">
        <f>C20*'2.FoodPricesAndComposition'!AA10</f>
        <v>0</v>
      </c>
      <c r="Z20" s="104">
        <f>C20*'2.FoodPricesAndComposition'!AB10</f>
        <v>0</v>
      </c>
      <c r="AA20" s="104">
        <f>C20*'2.FoodPricesAndComposition'!AC10</f>
        <v>0</v>
      </c>
      <c r="AB20" s="104">
        <f>C20*'2.FoodPricesAndComposition'!AD10</f>
        <v>0</v>
      </c>
      <c r="AC20">
        <v>6</v>
      </c>
    </row>
    <row r="21" spans="1:29" x14ac:dyDescent="0.25">
      <c r="A21" s="111" t="str">
        <f>'2.FoodPricesAndComposition'!A11</f>
        <v>Cabbage, red</v>
      </c>
      <c r="B21" s="97">
        <f>C21*'2.FoodPricesAndComposition'!F11</f>
        <v>0</v>
      </c>
      <c r="C21" s="146">
        <v>0</v>
      </c>
      <c r="D21" s="16" t="str">
        <f>'2.FoodPricesAndComposition'!D11</f>
        <v>1 cup</v>
      </c>
      <c r="E21" s="119">
        <f>'2.FoodPricesAndComposition'!F11</f>
        <v>0.57999999999999996</v>
      </c>
      <c r="F21" s="104">
        <f>C21*'2.FoodPricesAndComposition'!H11</f>
        <v>0</v>
      </c>
      <c r="G21" s="104">
        <f>C21*'2.FoodPricesAndComposition'!I11</f>
        <v>0</v>
      </c>
      <c r="H21" s="104">
        <f>C21*'2.FoodPricesAndComposition'!J11</f>
        <v>0</v>
      </c>
      <c r="I21" s="104">
        <f>C21*'2.FoodPricesAndComposition'!K11</f>
        <v>0</v>
      </c>
      <c r="J21" s="104">
        <f>C21*'2.FoodPricesAndComposition'!L11</f>
        <v>0</v>
      </c>
      <c r="K21" s="104">
        <f>C21*'2.FoodPricesAndComposition'!M11</f>
        <v>0</v>
      </c>
      <c r="L21" s="104">
        <f>C21*'2.FoodPricesAndComposition'!N11</f>
        <v>0</v>
      </c>
      <c r="M21" s="104">
        <f>C21*'2.FoodPricesAndComposition'!O11</f>
        <v>0</v>
      </c>
      <c r="N21" s="104">
        <f>C21*'2.FoodPricesAndComposition'!P11</f>
        <v>0</v>
      </c>
      <c r="O21" s="104">
        <f>C21*'2.FoodPricesAndComposition'!Q11</f>
        <v>0</v>
      </c>
      <c r="P21" s="104">
        <f>C21*'2.FoodPricesAndComposition'!R11</f>
        <v>0</v>
      </c>
      <c r="Q21" s="104">
        <f>C21*'2.FoodPricesAndComposition'!S11</f>
        <v>0</v>
      </c>
      <c r="R21" s="104">
        <f>C21*'2.FoodPricesAndComposition'!T11</f>
        <v>0</v>
      </c>
      <c r="S21" s="104">
        <f>C21*'2.FoodPricesAndComposition'!U11</f>
        <v>0</v>
      </c>
      <c r="T21" s="104">
        <f>C21*'2.FoodPricesAndComposition'!V11</f>
        <v>0</v>
      </c>
      <c r="U21" s="104">
        <f>C21*'2.FoodPricesAndComposition'!W11</f>
        <v>0</v>
      </c>
      <c r="V21" s="104">
        <f>C21*'2.FoodPricesAndComposition'!X11</f>
        <v>0</v>
      </c>
      <c r="W21" s="104">
        <f>C21*'2.FoodPricesAndComposition'!Y11</f>
        <v>0</v>
      </c>
      <c r="X21" s="104">
        <f>C21*'2.FoodPricesAndComposition'!Z11</f>
        <v>0</v>
      </c>
      <c r="Y21" s="104">
        <f>C21*'2.FoodPricesAndComposition'!AA11</f>
        <v>0</v>
      </c>
      <c r="Z21" s="104">
        <f>C21*'2.FoodPricesAndComposition'!AB11</f>
        <v>0</v>
      </c>
      <c r="AA21" s="104">
        <f>C21*'2.FoodPricesAndComposition'!AC11</f>
        <v>0</v>
      </c>
      <c r="AB21" s="104">
        <f>C21*'2.FoodPricesAndComposition'!AD11</f>
        <v>0</v>
      </c>
      <c r="AC21">
        <v>7</v>
      </c>
    </row>
    <row r="22" spans="1:29" x14ac:dyDescent="0.25">
      <c r="A22" s="111" t="str">
        <f>'2.FoodPricesAndComposition'!A12</f>
        <v>Carrots, fresh</v>
      </c>
      <c r="B22" s="97">
        <f>C22*'2.FoodPricesAndComposition'!F12</f>
        <v>0</v>
      </c>
      <c r="C22" s="146">
        <v>0</v>
      </c>
      <c r="D22" s="16" t="str">
        <f>'2.FoodPricesAndComposition'!D12</f>
        <v>1 cup</v>
      </c>
      <c r="E22" s="119">
        <f>'2.FoodPricesAndComposition'!F12</f>
        <v>0.32</v>
      </c>
      <c r="F22" s="104">
        <f>C22*'2.FoodPricesAndComposition'!H12</f>
        <v>0</v>
      </c>
      <c r="G22" s="104">
        <f>C22*'2.FoodPricesAndComposition'!I12</f>
        <v>0</v>
      </c>
      <c r="H22" s="104">
        <f>C22*'2.FoodPricesAndComposition'!J12</f>
        <v>0</v>
      </c>
      <c r="I22" s="104">
        <f>C22*'2.FoodPricesAndComposition'!K12</f>
        <v>0</v>
      </c>
      <c r="J22" s="104">
        <f>C22*'2.FoodPricesAndComposition'!L12</f>
        <v>0</v>
      </c>
      <c r="K22" s="104">
        <f>C22*'2.FoodPricesAndComposition'!M12</f>
        <v>0</v>
      </c>
      <c r="L22" s="104">
        <f>C22*'2.FoodPricesAndComposition'!N12</f>
        <v>0</v>
      </c>
      <c r="M22" s="104">
        <f>C22*'2.FoodPricesAndComposition'!O12</f>
        <v>0</v>
      </c>
      <c r="N22" s="104">
        <f>C22*'2.FoodPricesAndComposition'!P12</f>
        <v>0</v>
      </c>
      <c r="O22" s="104">
        <f>C22*'2.FoodPricesAndComposition'!Q12</f>
        <v>0</v>
      </c>
      <c r="P22" s="104">
        <f>C22*'2.FoodPricesAndComposition'!R12</f>
        <v>0</v>
      </c>
      <c r="Q22" s="104">
        <f>C22*'2.FoodPricesAndComposition'!S12</f>
        <v>0</v>
      </c>
      <c r="R22" s="104">
        <f>C22*'2.FoodPricesAndComposition'!T12</f>
        <v>0</v>
      </c>
      <c r="S22" s="104">
        <f>C22*'2.FoodPricesAndComposition'!U12</f>
        <v>0</v>
      </c>
      <c r="T22" s="104">
        <f>C22*'2.FoodPricesAndComposition'!V12</f>
        <v>0</v>
      </c>
      <c r="U22" s="104">
        <f>C22*'2.FoodPricesAndComposition'!W12</f>
        <v>0</v>
      </c>
      <c r="V22" s="104">
        <f>C22*'2.FoodPricesAndComposition'!X12</f>
        <v>0</v>
      </c>
      <c r="W22" s="104">
        <f>C22*'2.FoodPricesAndComposition'!Y12</f>
        <v>0</v>
      </c>
      <c r="X22" s="104">
        <f>C22*'2.FoodPricesAndComposition'!Z12</f>
        <v>0</v>
      </c>
      <c r="Y22" s="104">
        <f>C22*'2.FoodPricesAndComposition'!AA12</f>
        <v>0</v>
      </c>
      <c r="Z22" s="104">
        <f>C22*'2.FoodPricesAndComposition'!AB12</f>
        <v>0</v>
      </c>
      <c r="AA22" s="104">
        <f>C22*'2.FoodPricesAndComposition'!AC12</f>
        <v>0</v>
      </c>
      <c r="AB22" s="104">
        <f>C22*'2.FoodPricesAndComposition'!AD12</f>
        <v>0</v>
      </c>
      <c r="AC22">
        <v>8</v>
      </c>
    </row>
    <row r="23" spans="1:29" x14ac:dyDescent="0.25">
      <c r="A23" s="111" t="str">
        <f>'2.FoodPricesAndComposition'!A13</f>
        <v>Carrots, frozen, cut, Stop &amp; Shop brand</v>
      </c>
      <c r="B23" s="97">
        <f>C23*'2.FoodPricesAndComposition'!F13</f>
        <v>0</v>
      </c>
      <c r="C23" s="146">
        <v>0</v>
      </c>
      <c r="D23" s="16" t="str">
        <f>'2.FoodPricesAndComposition'!D13</f>
        <v>0.66 cup</v>
      </c>
      <c r="E23" s="119">
        <f>'2.FoodPricesAndComposition'!F13</f>
        <v>0.4</v>
      </c>
      <c r="F23" s="104">
        <f>C23*'2.FoodPricesAndComposition'!H13</f>
        <v>0</v>
      </c>
      <c r="G23" s="104">
        <f>C23*'2.FoodPricesAndComposition'!I13</f>
        <v>0</v>
      </c>
      <c r="H23" s="104">
        <f>C23*'2.FoodPricesAndComposition'!J13</f>
        <v>0</v>
      </c>
      <c r="I23" s="104">
        <f>C23*'2.FoodPricesAndComposition'!K13</f>
        <v>0</v>
      </c>
      <c r="J23" s="104">
        <f>C23*'2.FoodPricesAndComposition'!L13</f>
        <v>0</v>
      </c>
      <c r="K23" s="104">
        <f>C23*'2.FoodPricesAndComposition'!M13</f>
        <v>0</v>
      </c>
      <c r="L23" s="104">
        <f>C23*'2.FoodPricesAndComposition'!N13</f>
        <v>0</v>
      </c>
      <c r="M23" s="104">
        <f>C23*'2.FoodPricesAndComposition'!O13</f>
        <v>0</v>
      </c>
      <c r="N23" s="104">
        <f>C23*'2.FoodPricesAndComposition'!P13</f>
        <v>0</v>
      </c>
      <c r="O23" s="104">
        <f>C23*'2.FoodPricesAndComposition'!Q13</f>
        <v>0</v>
      </c>
      <c r="P23" s="104">
        <f>C23*'2.FoodPricesAndComposition'!R13</f>
        <v>0</v>
      </c>
      <c r="Q23" s="104">
        <f>C23*'2.FoodPricesAndComposition'!S13</f>
        <v>0</v>
      </c>
      <c r="R23" s="104">
        <f>C23*'2.FoodPricesAndComposition'!T13</f>
        <v>0</v>
      </c>
      <c r="S23" s="104">
        <f>C23*'2.FoodPricesAndComposition'!U13</f>
        <v>0</v>
      </c>
      <c r="T23" s="104">
        <f>C23*'2.FoodPricesAndComposition'!V13</f>
        <v>0</v>
      </c>
      <c r="U23" s="104">
        <f>C23*'2.FoodPricesAndComposition'!W13</f>
        <v>0</v>
      </c>
      <c r="V23" s="104">
        <f>C23*'2.FoodPricesAndComposition'!X13</f>
        <v>0</v>
      </c>
      <c r="W23" s="104">
        <f>C23*'2.FoodPricesAndComposition'!Y13</f>
        <v>0</v>
      </c>
      <c r="X23" s="104">
        <f>C23*'2.FoodPricesAndComposition'!Z13</f>
        <v>0</v>
      </c>
      <c r="Y23" s="104">
        <f>C23*'2.FoodPricesAndComposition'!AA13</f>
        <v>0</v>
      </c>
      <c r="Z23" s="104">
        <f>C23*'2.FoodPricesAndComposition'!AB13</f>
        <v>0</v>
      </c>
      <c r="AA23" s="104">
        <f>C23*'2.FoodPricesAndComposition'!AC13</f>
        <v>0</v>
      </c>
      <c r="AB23" s="104">
        <f>C23*'2.FoodPricesAndComposition'!AD13</f>
        <v>0</v>
      </c>
      <c r="AC23">
        <v>9</v>
      </c>
    </row>
    <row r="24" spans="1:29" x14ac:dyDescent="0.25">
      <c r="A24" s="111" t="str">
        <f>'2.FoodPricesAndComposition'!A14</f>
        <v>Carrots, canned, sliced, Stop &amp; Shop brand</v>
      </c>
      <c r="B24" s="97">
        <f>C24*'2.FoodPricesAndComposition'!F14</f>
        <v>0</v>
      </c>
      <c r="C24" s="146">
        <v>0</v>
      </c>
      <c r="D24" s="16" t="str">
        <f>'2.FoodPricesAndComposition'!D14</f>
        <v>0.5 cup</v>
      </c>
      <c r="E24" s="119">
        <f>'2.FoodPricesAndComposition'!F14</f>
        <v>0.37</v>
      </c>
      <c r="F24" s="104">
        <f>C24*'2.FoodPricesAndComposition'!H14</f>
        <v>0</v>
      </c>
      <c r="G24" s="104">
        <f>C24*'2.FoodPricesAndComposition'!I14</f>
        <v>0</v>
      </c>
      <c r="H24" s="104">
        <f>C24*'2.FoodPricesAndComposition'!J14</f>
        <v>0</v>
      </c>
      <c r="I24" s="104">
        <f>C24*'2.FoodPricesAndComposition'!K14</f>
        <v>0</v>
      </c>
      <c r="J24" s="104">
        <f>C24*'2.FoodPricesAndComposition'!L14</f>
        <v>0</v>
      </c>
      <c r="K24" s="104">
        <f>C24*'2.FoodPricesAndComposition'!M14</f>
        <v>0</v>
      </c>
      <c r="L24" s="104">
        <f>C24*'2.FoodPricesAndComposition'!N14</f>
        <v>0</v>
      </c>
      <c r="M24" s="104">
        <f>C24*'2.FoodPricesAndComposition'!O14</f>
        <v>0</v>
      </c>
      <c r="N24" s="104">
        <f>C24*'2.FoodPricesAndComposition'!P14</f>
        <v>0</v>
      </c>
      <c r="O24" s="104">
        <f>C24*'2.FoodPricesAndComposition'!Q14</f>
        <v>0</v>
      </c>
      <c r="P24" s="104">
        <f>C24*'2.FoodPricesAndComposition'!R14</f>
        <v>0</v>
      </c>
      <c r="Q24" s="104">
        <f>C24*'2.FoodPricesAndComposition'!S14</f>
        <v>0</v>
      </c>
      <c r="R24" s="104">
        <f>C24*'2.FoodPricesAndComposition'!T14</f>
        <v>0</v>
      </c>
      <c r="S24" s="104">
        <f>C24*'2.FoodPricesAndComposition'!U14</f>
        <v>0</v>
      </c>
      <c r="T24" s="104">
        <f>C24*'2.FoodPricesAndComposition'!V14</f>
        <v>0</v>
      </c>
      <c r="U24" s="104">
        <f>C24*'2.FoodPricesAndComposition'!W14</f>
        <v>0</v>
      </c>
      <c r="V24" s="104">
        <f>C24*'2.FoodPricesAndComposition'!X14</f>
        <v>0</v>
      </c>
      <c r="W24" s="104">
        <f>C24*'2.FoodPricesAndComposition'!Y14</f>
        <v>0</v>
      </c>
      <c r="X24" s="104">
        <f>C24*'2.FoodPricesAndComposition'!Z14</f>
        <v>0</v>
      </c>
      <c r="Y24" s="104">
        <f>C24*'2.FoodPricesAndComposition'!AA14</f>
        <v>0</v>
      </c>
      <c r="Z24" s="104">
        <f>C24*'2.FoodPricesAndComposition'!AB14</f>
        <v>0</v>
      </c>
      <c r="AA24" s="104">
        <f>C24*'2.FoodPricesAndComposition'!AC14</f>
        <v>0</v>
      </c>
      <c r="AB24" s="104">
        <f>C24*'2.FoodPricesAndComposition'!AD14</f>
        <v>0</v>
      </c>
      <c r="AC24">
        <v>10</v>
      </c>
    </row>
    <row r="25" spans="1:29" x14ac:dyDescent="0.25">
      <c r="A25" s="111" t="str">
        <f>'2.FoodPricesAndComposition'!A15</f>
        <v>Corn, canned, whole kernel, Stop &amp; Shop brand</v>
      </c>
      <c r="B25" s="97">
        <f>C25*'2.FoodPricesAndComposition'!F15</f>
        <v>0</v>
      </c>
      <c r="C25" s="146">
        <v>0</v>
      </c>
      <c r="D25" s="16" t="str">
        <f>'2.FoodPricesAndComposition'!D15</f>
        <v>0.5 cup</v>
      </c>
      <c r="E25" s="119">
        <f>'2.FoodPricesAndComposition'!F15</f>
        <v>0.37</v>
      </c>
      <c r="F25" s="104">
        <f>C25*'2.FoodPricesAndComposition'!H15</f>
        <v>0</v>
      </c>
      <c r="G25" s="104">
        <f>C25*'2.FoodPricesAndComposition'!I15</f>
        <v>0</v>
      </c>
      <c r="H25" s="104">
        <f>C25*'2.FoodPricesAndComposition'!J15</f>
        <v>0</v>
      </c>
      <c r="I25" s="104">
        <f>C25*'2.FoodPricesAndComposition'!K15</f>
        <v>0</v>
      </c>
      <c r="J25" s="104">
        <f>C25*'2.FoodPricesAndComposition'!L15</f>
        <v>0</v>
      </c>
      <c r="K25" s="104">
        <f>C25*'2.FoodPricesAndComposition'!M15</f>
        <v>0</v>
      </c>
      <c r="L25" s="104">
        <f>C25*'2.FoodPricesAndComposition'!N15</f>
        <v>0</v>
      </c>
      <c r="M25" s="104">
        <f>C25*'2.FoodPricesAndComposition'!O15</f>
        <v>0</v>
      </c>
      <c r="N25" s="104">
        <f>C25*'2.FoodPricesAndComposition'!P15</f>
        <v>0</v>
      </c>
      <c r="O25" s="104">
        <f>C25*'2.FoodPricesAndComposition'!Q15</f>
        <v>0</v>
      </c>
      <c r="P25" s="104">
        <f>C25*'2.FoodPricesAndComposition'!R15</f>
        <v>0</v>
      </c>
      <c r="Q25" s="104">
        <f>C25*'2.FoodPricesAndComposition'!S15</f>
        <v>0</v>
      </c>
      <c r="R25" s="104">
        <f>C25*'2.FoodPricesAndComposition'!T15</f>
        <v>0</v>
      </c>
      <c r="S25" s="104">
        <f>C25*'2.FoodPricesAndComposition'!U15</f>
        <v>0</v>
      </c>
      <c r="T25" s="104">
        <f>C25*'2.FoodPricesAndComposition'!V15</f>
        <v>0</v>
      </c>
      <c r="U25" s="104">
        <f>C25*'2.FoodPricesAndComposition'!W15</f>
        <v>0</v>
      </c>
      <c r="V25" s="104">
        <f>C25*'2.FoodPricesAndComposition'!X15</f>
        <v>0</v>
      </c>
      <c r="W25" s="104">
        <f>C25*'2.FoodPricesAndComposition'!Y15</f>
        <v>0</v>
      </c>
      <c r="X25" s="104">
        <f>C25*'2.FoodPricesAndComposition'!Z15</f>
        <v>0</v>
      </c>
      <c r="Y25" s="104">
        <f>C25*'2.FoodPricesAndComposition'!AA15</f>
        <v>0</v>
      </c>
      <c r="Z25" s="104">
        <f>C25*'2.FoodPricesAndComposition'!AB15</f>
        <v>0</v>
      </c>
      <c r="AA25" s="104">
        <f>C25*'2.FoodPricesAndComposition'!AC15</f>
        <v>0</v>
      </c>
      <c r="AB25" s="104">
        <f>C25*'2.FoodPricesAndComposition'!AD15</f>
        <v>0</v>
      </c>
      <c r="AC25">
        <v>11</v>
      </c>
    </row>
    <row r="26" spans="1:29" x14ac:dyDescent="0.25">
      <c r="A26" s="111" t="str">
        <f>'2.FoodPricesAndComposition'!A16</f>
        <v>Green beans, frozen, cut, Stop &amp; Shop brand</v>
      </c>
      <c r="B26" s="97">
        <f>C26*'2.FoodPricesAndComposition'!F16</f>
        <v>0</v>
      </c>
      <c r="C26" s="146">
        <v>0</v>
      </c>
      <c r="D26" s="16" t="str">
        <f>'2.FoodPricesAndComposition'!D16</f>
        <v>0.66 cup</v>
      </c>
      <c r="E26" s="119">
        <f>'2.FoodPricesAndComposition'!F16</f>
        <v>0.34</v>
      </c>
      <c r="F26" s="104">
        <f>C26*'2.FoodPricesAndComposition'!H16</f>
        <v>0</v>
      </c>
      <c r="G26" s="104">
        <f>C26*'2.FoodPricesAndComposition'!I16</f>
        <v>0</v>
      </c>
      <c r="H26" s="104">
        <f>C26*'2.FoodPricesAndComposition'!J16</f>
        <v>0</v>
      </c>
      <c r="I26" s="104">
        <f>C26*'2.FoodPricesAndComposition'!K16</f>
        <v>0</v>
      </c>
      <c r="J26" s="104">
        <f>C26*'2.FoodPricesAndComposition'!L16</f>
        <v>0</v>
      </c>
      <c r="K26" s="104">
        <f>C26*'2.FoodPricesAndComposition'!M16</f>
        <v>0</v>
      </c>
      <c r="L26" s="104">
        <f>C26*'2.FoodPricesAndComposition'!N16</f>
        <v>0</v>
      </c>
      <c r="M26" s="104">
        <f>C26*'2.FoodPricesAndComposition'!O16</f>
        <v>0</v>
      </c>
      <c r="N26" s="104">
        <f>C26*'2.FoodPricesAndComposition'!P16</f>
        <v>0</v>
      </c>
      <c r="O26" s="104">
        <f>C26*'2.FoodPricesAndComposition'!Q16</f>
        <v>0</v>
      </c>
      <c r="P26" s="104">
        <f>C26*'2.FoodPricesAndComposition'!R16</f>
        <v>0</v>
      </c>
      <c r="Q26" s="104">
        <f>C26*'2.FoodPricesAndComposition'!S16</f>
        <v>0</v>
      </c>
      <c r="R26" s="104">
        <f>C26*'2.FoodPricesAndComposition'!T16</f>
        <v>0</v>
      </c>
      <c r="S26" s="104">
        <f>C26*'2.FoodPricesAndComposition'!U16</f>
        <v>0</v>
      </c>
      <c r="T26" s="104">
        <f>C26*'2.FoodPricesAndComposition'!V16</f>
        <v>0</v>
      </c>
      <c r="U26" s="104">
        <f>C26*'2.FoodPricesAndComposition'!W16</f>
        <v>0</v>
      </c>
      <c r="V26" s="104">
        <f>C26*'2.FoodPricesAndComposition'!X16</f>
        <v>0</v>
      </c>
      <c r="W26" s="104">
        <f>C26*'2.FoodPricesAndComposition'!Y16</f>
        <v>0</v>
      </c>
      <c r="X26" s="104">
        <f>C26*'2.FoodPricesAndComposition'!Z16</f>
        <v>0</v>
      </c>
      <c r="Y26" s="104">
        <f>C26*'2.FoodPricesAndComposition'!AA16</f>
        <v>0</v>
      </c>
      <c r="Z26" s="104">
        <f>C26*'2.FoodPricesAndComposition'!AB16</f>
        <v>0</v>
      </c>
      <c r="AA26" s="104">
        <f>C26*'2.FoodPricesAndComposition'!AC16</f>
        <v>0</v>
      </c>
      <c r="AB26" s="104">
        <f>C26*'2.FoodPricesAndComposition'!AD16</f>
        <v>0</v>
      </c>
      <c r="AC26">
        <v>12</v>
      </c>
    </row>
    <row r="27" spans="1:29" x14ac:dyDescent="0.25">
      <c r="A27" s="111" t="str">
        <f>'2.FoodPricesAndComposition'!A17</f>
        <v>Kale, bagged, frozen, Stop &amp; Shop brand</v>
      </c>
      <c r="B27" s="97">
        <f>C27*'2.FoodPricesAndComposition'!F17</f>
        <v>0</v>
      </c>
      <c r="C27" s="146">
        <v>0</v>
      </c>
      <c r="D27" s="16" t="str">
        <f>'2.FoodPricesAndComposition'!D17</f>
        <v>1.25 cup</v>
      </c>
      <c r="E27" s="119">
        <f>'2.FoodPricesAndComposition'!F17</f>
        <v>0.4</v>
      </c>
      <c r="F27" s="104">
        <f>C27*'2.FoodPricesAndComposition'!H17</f>
        <v>0</v>
      </c>
      <c r="G27" s="104">
        <f>C27*'2.FoodPricesAndComposition'!I17</f>
        <v>0</v>
      </c>
      <c r="H27" s="104">
        <f>C27*'2.FoodPricesAndComposition'!J17</f>
        <v>0</v>
      </c>
      <c r="I27" s="104">
        <f>C27*'2.FoodPricesAndComposition'!K17</f>
        <v>0</v>
      </c>
      <c r="J27" s="104">
        <f>C27*'2.FoodPricesAndComposition'!L17</f>
        <v>0</v>
      </c>
      <c r="K27" s="104">
        <f>C27*'2.FoodPricesAndComposition'!M17</f>
        <v>0</v>
      </c>
      <c r="L27" s="104">
        <f>C27*'2.FoodPricesAndComposition'!N17</f>
        <v>0</v>
      </c>
      <c r="M27" s="104">
        <f>C27*'2.FoodPricesAndComposition'!O17</f>
        <v>0</v>
      </c>
      <c r="N27" s="104">
        <f>C27*'2.FoodPricesAndComposition'!P17</f>
        <v>0</v>
      </c>
      <c r="O27" s="104">
        <f>C27*'2.FoodPricesAndComposition'!Q17</f>
        <v>0</v>
      </c>
      <c r="P27" s="104">
        <f>C27*'2.FoodPricesAndComposition'!R17</f>
        <v>0</v>
      </c>
      <c r="Q27" s="104">
        <f>C27*'2.FoodPricesAndComposition'!S17</f>
        <v>0</v>
      </c>
      <c r="R27" s="104">
        <f>C27*'2.FoodPricesAndComposition'!T17</f>
        <v>0</v>
      </c>
      <c r="S27" s="104">
        <f>C27*'2.FoodPricesAndComposition'!U17</f>
        <v>0</v>
      </c>
      <c r="T27" s="104">
        <f>C27*'2.FoodPricesAndComposition'!V17</f>
        <v>0</v>
      </c>
      <c r="U27" s="104">
        <f>C27*'2.FoodPricesAndComposition'!W17</f>
        <v>0</v>
      </c>
      <c r="V27" s="104">
        <f>C27*'2.FoodPricesAndComposition'!X17</f>
        <v>0</v>
      </c>
      <c r="W27" s="104">
        <f>C27*'2.FoodPricesAndComposition'!Y17</f>
        <v>0</v>
      </c>
      <c r="X27" s="104">
        <f>C27*'2.FoodPricesAndComposition'!Z17</f>
        <v>0</v>
      </c>
      <c r="Y27" s="104">
        <f>C27*'2.FoodPricesAndComposition'!AA17</f>
        <v>0</v>
      </c>
      <c r="Z27" s="104">
        <f>C27*'2.FoodPricesAndComposition'!AB17</f>
        <v>0</v>
      </c>
      <c r="AA27" s="104">
        <f>C27*'2.FoodPricesAndComposition'!AC17</f>
        <v>0</v>
      </c>
      <c r="AB27" s="104">
        <f>C27*'2.FoodPricesAndComposition'!AD17</f>
        <v>0</v>
      </c>
      <c r="AC27">
        <v>13</v>
      </c>
    </row>
    <row r="28" spans="1:29" x14ac:dyDescent="0.25">
      <c r="A28" s="111" t="str">
        <f>'2.FoodPricesAndComposition'!A18</f>
        <v>Pumpkin, fresh</v>
      </c>
      <c r="B28" s="97">
        <f>C28*'2.FoodPricesAndComposition'!F18</f>
        <v>0</v>
      </c>
      <c r="C28" s="146">
        <v>0</v>
      </c>
      <c r="D28" s="16" t="str">
        <f>'2.FoodPricesAndComposition'!D18</f>
        <v>1 cup</v>
      </c>
      <c r="E28" s="119">
        <f>'2.FoodPricesAndComposition'!F18</f>
        <v>0.36</v>
      </c>
      <c r="F28" s="104">
        <f>C28*'2.FoodPricesAndComposition'!H18</f>
        <v>0</v>
      </c>
      <c r="G28" s="104">
        <f>C28*'2.FoodPricesAndComposition'!I18</f>
        <v>0</v>
      </c>
      <c r="H28" s="104">
        <f>C28*'2.FoodPricesAndComposition'!J18</f>
        <v>0</v>
      </c>
      <c r="I28" s="104">
        <f>C28*'2.FoodPricesAndComposition'!K18</f>
        <v>0</v>
      </c>
      <c r="J28" s="104">
        <f>C28*'2.FoodPricesAndComposition'!L18</f>
        <v>0</v>
      </c>
      <c r="K28" s="104">
        <f>C28*'2.FoodPricesAndComposition'!M18</f>
        <v>0</v>
      </c>
      <c r="L28" s="104">
        <f>C28*'2.FoodPricesAndComposition'!N18</f>
        <v>0</v>
      </c>
      <c r="M28" s="104">
        <f>C28*'2.FoodPricesAndComposition'!O18</f>
        <v>0</v>
      </c>
      <c r="N28" s="104">
        <f>C28*'2.FoodPricesAndComposition'!P18</f>
        <v>0</v>
      </c>
      <c r="O28" s="104">
        <f>C28*'2.FoodPricesAndComposition'!Q18</f>
        <v>0</v>
      </c>
      <c r="P28" s="104">
        <f>C28*'2.FoodPricesAndComposition'!R18</f>
        <v>0</v>
      </c>
      <c r="Q28" s="104">
        <f>C28*'2.FoodPricesAndComposition'!S18</f>
        <v>0</v>
      </c>
      <c r="R28" s="104">
        <f>C28*'2.FoodPricesAndComposition'!T18</f>
        <v>0</v>
      </c>
      <c r="S28" s="104">
        <f>C28*'2.FoodPricesAndComposition'!U18</f>
        <v>0</v>
      </c>
      <c r="T28" s="104">
        <f>C28*'2.FoodPricesAndComposition'!V18</f>
        <v>0</v>
      </c>
      <c r="U28" s="104">
        <f>C28*'2.FoodPricesAndComposition'!W18</f>
        <v>0</v>
      </c>
      <c r="V28" s="104">
        <f>C28*'2.FoodPricesAndComposition'!X18</f>
        <v>0</v>
      </c>
      <c r="W28" s="104">
        <f>C28*'2.FoodPricesAndComposition'!Y18</f>
        <v>0</v>
      </c>
      <c r="X28" s="104">
        <f>C28*'2.FoodPricesAndComposition'!Z18</f>
        <v>0</v>
      </c>
      <c r="Y28" s="104">
        <f>C28*'2.FoodPricesAndComposition'!AA18</f>
        <v>0</v>
      </c>
      <c r="Z28" s="104">
        <f>C28*'2.FoodPricesAndComposition'!AB18</f>
        <v>0</v>
      </c>
      <c r="AA28" s="104">
        <f>C28*'2.FoodPricesAndComposition'!AC18</f>
        <v>0</v>
      </c>
      <c r="AB28" s="104">
        <f>C28*'2.FoodPricesAndComposition'!AD18</f>
        <v>0</v>
      </c>
      <c r="AC28">
        <v>14</v>
      </c>
    </row>
    <row r="29" spans="1:29" ht="15" customHeight="1" x14ac:dyDescent="0.25">
      <c r="A29" s="111" t="str">
        <f>'2.FoodPricesAndComposition'!A19</f>
        <v>Pumpkin, canned, Libby's brand</v>
      </c>
      <c r="B29" s="97">
        <f>C29*'2.FoodPricesAndComposition'!F19</f>
        <v>0</v>
      </c>
      <c r="C29" s="146">
        <v>0</v>
      </c>
      <c r="D29" s="16" t="str">
        <f>'2.FoodPricesAndComposition'!D19</f>
        <v>0.5 cup</v>
      </c>
      <c r="E29" s="119">
        <f>'2.FoodPricesAndComposition'!F19</f>
        <v>0.71</v>
      </c>
      <c r="F29" s="104">
        <f>C29*'2.FoodPricesAndComposition'!H19</f>
        <v>0</v>
      </c>
      <c r="G29" s="104">
        <f>C29*'2.FoodPricesAndComposition'!I19</f>
        <v>0</v>
      </c>
      <c r="H29" s="104">
        <f>C29*'2.FoodPricesAndComposition'!J19</f>
        <v>0</v>
      </c>
      <c r="I29" s="104">
        <f>C29*'2.FoodPricesAndComposition'!K19</f>
        <v>0</v>
      </c>
      <c r="J29" s="104">
        <f>C29*'2.FoodPricesAndComposition'!L19</f>
        <v>0</v>
      </c>
      <c r="K29" s="104">
        <f>C29*'2.FoodPricesAndComposition'!M19</f>
        <v>0</v>
      </c>
      <c r="L29" s="104">
        <f>C29*'2.FoodPricesAndComposition'!N19</f>
        <v>0</v>
      </c>
      <c r="M29" s="104">
        <f>C29*'2.FoodPricesAndComposition'!O19</f>
        <v>0</v>
      </c>
      <c r="N29" s="104">
        <f>C29*'2.FoodPricesAndComposition'!P19</f>
        <v>0</v>
      </c>
      <c r="O29" s="104">
        <f>C29*'2.FoodPricesAndComposition'!Q19</f>
        <v>0</v>
      </c>
      <c r="P29" s="104">
        <f>C29*'2.FoodPricesAndComposition'!R19</f>
        <v>0</v>
      </c>
      <c r="Q29" s="104">
        <f>C29*'2.FoodPricesAndComposition'!S19</f>
        <v>0</v>
      </c>
      <c r="R29" s="104">
        <f>C29*'2.FoodPricesAndComposition'!T19</f>
        <v>0</v>
      </c>
      <c r="S29" s="104">
        <f>C29*'2.FoodPricesAndComposition'!U19</f>
        <v>0</v>
      </c>
      <c r="T29" s="104">
        <f>C29*'2.FoodPricesAndComposition'!V19</f>
        <v>0</v>
      </c>
      <c r="U29" s="104">
        <f>C29*'2.FoodPricesAndComposition'!W19</f>
        <v>0</v>
      </c>
      <c r="V29" s="104">
        <f>C29*'2.FoodPricesAndComposition'!X19</f>
        <v>0</v>
      </c>
      <c r="W29" s="104">
        <f>C29*'2.FoodPricesAndComposition'!Y19</f>
        <v>0</v>
      </c>
      <c r="X29" s="104">
        <f>C29*'2.FoodPricesAndComposition'!Z19</f>
        <v>0</v>
      </c>
      <c r="Y29" s="104">
        <f>C29*'2.FoodPricesAndComposition'!AA19</f>
        <v>0</v>
      </c>
      <c r="Z29" s="104">
        <f>C29*'2.FoodPricesAndComposition'!AB19</f>
        <v>0</v>
      </c>
      <c r="AA29" s="104">
        <f>C29*'2.FoodPricesAndComposition'!AC19</f>
        <v>0</v>
      </c>
      <c r="AB29" s="104">
        <f>C29*'2.FoodPricesAndComposition'!AD19</f>
        <v>0</v>
      </c>
      <c r="AC29">
        <v>15</v>
      </c>
    </row>
    <row r="30" spans="1:29" x14ac:dyDescent="0.25">
      <c r="A30" s="111" t="str">
        <f>'2.FoodPricesAndComposition'!A20</f>
        <v>Pumpkin pie filling, canned, Libby's brand</v>
      </c>
      <c r="B30" s="97">
        <f>C30*'2.FoodPricesAndComposition'!F20</f>
        <v>0</v>
      </c>
      <c r="C30" s="146">
        <v>0</v>
      </c>
      <c r="D30" s="16" t="str">
        <f>'2.FoodPricesAndComposition'!D20</f>
        <v>0.33 cup</v>
      </c>
      <c r="E30" s="119">
        <f>'2.FoodPricesAndComposition'!F20</f>
        <v>0.45</v>
      </c>
      <c r="F30" s="104">
        <f>C30*'2.FoodPricesAndComposition'!H20</f>
        <v>0</v>
      </c>
      <c r="G30" s="104">
        <f>C30*'2.FoodPricesAndComposition'!I20</f>
        <v>0</v>
      </c>
      <c r="H30" s="104">
        <f>C30*'2.FoodPricesAndComposition'!J20</f>
        <v>0</v>
      </c>
      <c r="I30" s="104">
        <f>C30*'2.FoodPricesAndComposition'!K20</f>
        <v>0</v>
      </c>
      <c r="J30" s="104">
        <f>C30*'2.FoodPricesAndComposition'!L20</f>
        <v>0</v>
      </c>
      <c r="K30" s="104">
        <f>C30*'2.FoodPricesAndComposition'!M20</f>
        <v>0</v>
      </c>
      <c r="L30" s="104">
        <f>C30*'2.FoodPricesAndComposition'!N20</f>
        <v>0</v>
      </c>
      <c r="M30" s="104">
        <f>C30*'2.FoodPricesAndComposition'!O20</f>
        <v>0</v>
      </c>
      <c r="N30" s="104">
        <f>C30*'2.FoodPricesAndComposition'!P20</f>
        <v>0</v>
      </c>
      <c r="O30" s="104">
        <f>C30*'2.FoodPricesAndComposition'!Q20</f>
        <v>0</v>
      </c>
      <c r="P30" s="104">
        <f>C30*'2.FoodPricesAndComposition'!R20</f>
        <v>0</v>
      </c>
      <c r="Q30" s="104">
        <f>C30*'2.FoodPricesAndComposition'!S20</f>
        <v>0</v>
      </c>
      <c r="R30" s="104">
        <f>C30*'2.FoodPricesAndComposition'!T20</f>
        <v>0</v>
      </c>
      <c r="S30" s="104">
        <f>C30*'2.FoodPricesAndComposition'!U20</f>
        <v>0</v>
      </c>
      <c r="T30" s="104">
        <f>C30*'2.FoodPricesAndComposition'!V20</f>
        <v>0</v>
      </c>
      <c r="U30" s="104">
        <f>C30*'2.FoodPricesAndComposition'!W20</f>
        <v>0</v>
      </c>
      <c r="V30" s="104">
        <f>C30*'2.FoodPricesAndComposition'!X20</f>
        <v>0</v>
      </c>
      <c r="W30" s="104">
        <f>C30*'2.FoodPricesAndComposition'!Y20</f>
        <v>0</v>
      </c>
      <c r="X30" s="104">
        <f>C30*'2.FoodPricesAndComposition'!Z20</f>
        <v>0</v>
      </c>
      <c r="Y30" s="104">
        <f>C30*'2.FoodPricesAndComposition'!AA20</f>
        <v>0</v>
      </c>
      <c r="Z30" s="104">
        <f>C30*'2.FoodPricesAndComposition'!AB20</f>
        <v>0</v>
      </c>
      <c r="AA30" s="104">
        <f>C30*'2.FoodPricesAndComposition'!AC20</f>
        <v>0</v>
      </c>
      <c r="AB30" s="104">
        <f>C30*'2.FoodPricesAndComposition'!AD20</f>
        <v>0</v>
      </c>
      <c r="AC30">
        <v>16</v>
      </c>
    </row>
    <row r="31" spans="1:29" x14ac:dyDescent="0.25">
      <c r="A31" s="111" t="str">
        <f>'2.FoodPricesAndComposition'!A21</f>
        <v>Spinach, bagged, fresh, Stop &amp; Shop brand</v>
      </c>
      <c r="B31" s="97">
        <f>C31*'2.FoodPricesAndComposition'!F21</f>
        <v>0</v>
      </c>
      <c r="C31" s="146">
        <v>0</v>
      </c>
      <c r="D31" s="16" t="str">
        <f>'2.FoodPricesAndComposition'!D21</f>
        <v>3 cup</v>
      </c>
      <c r="E31" s="119">
        <f>'2.FoodPricesAndComposition'!F21</f>
        <v>1.75</v>
      </c>
      <c r="F31" s="104">
        <f>C31*'2.FoodPricesAndComposition'!H21</f>
        <v>0</v>
      </c>
      <c r="G31" s="104">
        <f>C31*'2.FoodPricesAndComposition'!I21</f>
        <v>0</v>
      </c>
      <c r="H31" s="104">
        <f>C31*'2.FoodPricesAndComposition'!J21</f>
        <v>0</v>
      </c>
      <c r="I31" s="104">
        <f>C31*'2.FoodPricesAndComposition'!K21</f>
        <v>0</v>
      </c>
      <c r="J31" s="104">
        <f>C31*'2.FoodPricesAndComposition'!L21</f>
        <v>0</v>
      </c>
      <c r="K31" s="104">
        <f>C31*'2.FoodPricesAndComposition'!M21</f>
        <v>0</v>
      </c>
      <c r="L31" s="104">
        <f>C31*'2.FoodPricesAndComposition'!N21</f>
        <v>0</v>
      </c>
      <c r="M31" s="104">
        <f>C31*'2.FoodPricesAndComposition'!O21</f>
        <v>0</v>
      </c>
      <c r="N31" s="104">
        <f>C31*'2.FoodPricesAndComposition'!P21</f>
        <v>0</v>
      </c>
      <c r="O31" s="104">
        <f>C31*'2.FoodPricesAndComposition'!Q21</f>
        <v>0</v>
      </c>
      <c r="P31" s="104">
        <f>C31*'2.FoodPricesAndComposition'!R21</f>
        <v>0</v>
      </c>
      <c r="Q31" s="104">
        <f>C31*'2.FoodPricesAndComposition'!S21</f>
        <v>0</v>
      </c>
      <c r="R31" s="104">
        <f>C31*'2.FoodPricesAndComposition'!T21</f>
        <v>0</v>
      </c>
      <c r="S31" s="104">
        <f>C31*'2.FoodPricesAndComposition'!U21</f>
        <v>0</v>
      </c>
      <c r="T31" s="104">
        <f>C31*'2.FoodPricesAndComposition'!V21</f>
        <v>0</v>
      </c>
      <c r="U31" s="104">
        <f>C31*'2.FoodPricesAndComposition'!W21</f>
        <v>0</v>
      </c>
      <c r="V31" s="104">
        <f>C31*'2.FoodPricesAndComposition'!X21</f>
        <v>0</v>
      </c>
      <c r="W31" s="104">
        <f>C31*'2.FoodPricesAndComposition'!Y21</f>
        <v>0</v>
      </c>
      <c r="X31" s="104">
        <f>C31*'2.FoodPricesAndComposition'!Z21</f>
        <v>0</v>
      </c>
      <c r="Y31" s="104">
        <f>C31*'2.FoodPricesAndComposition'!AA21</f>
        <v>0</v>
      </c>
      <c r="Z31" s="104">
        <f>C31*'2.FoodPricesAndComposition'!AB21</f>
        <v>0</v>
      </c>
      <c r="AA31" s="104">
        <f>C31*'2.FoodPricesAndComposition'!AC21</f>
        <v>0</v>
      </c>
      <c r="AB31" s="104">
        <f>C31*'2.FoodPricesAndComposition'!AD21</f>
        <v>0</v>
      </c>
      <c r="AC31">
        <v>17</v>
      </c>
    </row>
    <row r="32" spans="1:29" x14ac:dyDescent="0.25">
      <c r="A32" s="111" t="str">
        <f>'2.FoodPricesAndComposition'!A22</f>
        <v>Spinach, cut leaf, frozen, Stop &amp; Shop brand</v>
      </c>
      <c r="B32" s="97">
        <f>C32*'2.FoodPricesAndComposition'!F22</f>
        <v>0</v>
      </c>
      <c r="C32" s="146">
        <v>0</v>
      </c>
      <c r="D32" s="16" t="str">
        <f>'2.FoodPricesAndComposition'!D22</f>
        <v>1 cup</v>
      </c>
      <c r="E32" s="119">
        <f>'2.FoodPricesAndComposition'!F22</f>
        <v>0.4</v>
      </c>
      <c r="F32" s="104">
        <f>C32*'2.FoodPricesAndComposition'!H22</f>
        <v>0</v>
      </c>
      <c r="G32" s="104">
        <f>C32*'2.FoodPricesAndComposition'!I22</f>
        <v>0</v>
      </c>
      <c r="H32" s="104">
        <f>C32*'2.FoodPricesAndComposition'!J22</f>
        <v>0</v>
      </c>
      <c r="I32" s="104">
        <f>C32*'2.FoodPricesAndComposition'!K22</f>
        <v>0</v>
      </c>
      <c r="J32" s="104">
        <f>C32*'2.FoodPricesAndComposition'!L22</f>
        <v>0</v>
      </c>
      <c r="K32" s="104">
        <f>C32*'2.FoodPricesAndComposition'!M22</f>
        <v>0</v>
      </c>
      <c r="L32" s="104">
        <f>C32*'2.FoodPricesAndComposition'!N22</f>
        <v>0</v>
      </c>
      <c r="M32" s="104">
        <f>C32*'2.FoodPricesAndComposition'!O22</f>
        <v>0</v>
      </c>
      <c r="N32" s="104">
        <f>C32*'2.FoodPricesAndComposition'!P22</f>
        <v>0</v>
      </c>
      <c r="O32" s="104">
        <f>C32*'2.FoodPricesAndComposition'!Q22</f>
        <v>0</v>
      </c>
      <c r="P32" s="104">
        <f>C32*'2.FoodPricesAndComposition'!R22</f>
        <v>0</v>
      </c>
      <c r="Q32" s="104">
        <f>C32*'2.FoodPricesAndComposition'!S22</f>
        <v>0</v>
      </c>
      <c r="R32" s="104">
        <f>C32*'2.FoodPricesAndComposition'!T22</f>
        <v>0</v>
      </c>
      <c r="S32" s="104">
        <f>C32*'2.FoodPricesAndComposition'!U22</f>
        <v>0</v>
      </c>
      <c r="T32" s="104">
        <f>C32*'2.FoodPricesAndComposition'!V22</f>
        <v>0</v>
      </c>
      <c r="U32" s="104">
        <f>C32*'2.FoodPricesAndComposition'!W22</f>
        <v>0</v>
      </c>
      <c r="V32" s="104">
        <f>C32*'2.FoodPricesAndComposition'!X22</f>
        <v>0</v>
      </c>
      <c r="W32" s="104">
        <f>C32*'2.FoodPricesAndComposition'!Y22</f>
        <v>0</v>
      </c>
      <c r="X32" s="104">
        <f>C32*'2.FoodPricesAndComposition'!Z22</f>
        <v>0</v>
      </c>
      <c r="Y32" s="104">
        <f>C32*'2.FoodPricesAndComposition'!AA22</f>
        <v>0</v>
      </c>
      <c r="Z32" s="104">
        <f>C32*'2.FoodPricesAndComposition'!AB22</f>
        <v>0</v>
      </c>
      <c r="AA32" s="104">
        <f>C32*'2.FoodPricesAndComposition'!AC22</f>
        <v>0</v>
      </c>
      <c r="AB32" s="104">
        <f>C32*'2.FoodPricesAndComposition'!AD22</f>
        <v>0</v>
      </c>
      <c r="AC32">
        <v>18</v>
      </c>
    </row>
    <row r="33" spans="1:29" x14ac:dyDescent="0.25">
      <c r="A33" s="111" t="str">
        <f>'2.FoodPricesAndComposition'!A23</f>
        <v>Spinach, whole leaf, canned, Stop &amp; Shop brand</v>
      </c>
      <c r="B33" s="97">
        <f>C33*'2.FoodPricesAndComposition'!F23</f>
        <v>0</v>
      </c>
      <c r="C33" s="146">
        <v>0</v>
      </c>
      <c r="D33" s="16" t="str">
        <f>'2.FoodPricesAndComposition'!D23</f>
        <v>0.5 cup</v>
      </c>
      <c r="E33" s="119">
        <f>'2.FoodPricesAndComposition'!F23</f>
        <v>0.43</v>
      </c>
      <c r="F33" s="104">
        <f>C33*'2.FoodPricesAndComposition'!H23</f>
        <v>0</v>
      </c>
      <c r="G33" s="104">
        <f>C33*'2.FoodPricesAndComposition'!I23</f>
        <v>0</v>
      </c>
      <c r="H33" s="104">
        <f>C33*'2.FoodPricesAndComposition'!J23</f>
        <v>0</v>
      </c>
      <c r="I33" s="104">
        <f>C33*'2.FoodPricesAndComposition'!K23</f>
        <v>0</v>
      </c>
      <c r="J33" s="104">
        <f>C33*'2.FoodPricesAndComposition'!L23</f>
        <v>0</v>
      </c>
      <c r="K33" s="104">
        <f>C33*'2.FoodPricesAndComposition'!M23</f>
        <v>0</v>
      </c>
      <c r="L33" s="104">
        <f>C33*'2.FoodPricesAndComposition'!N23</f>
        <v>0</v>
      </c>
      <c r="M33" s="104">
        <f>C33*'2.FoodPricesAndComposition'!O23</f>
        <v>0</v>
      </c>
      <c r="N33" s="104">
        <f>C33*'2.FoodPricesAndComposition'!P23</f>
        <v>0</v>
      </c>
      <c r="O33" s="104">
        <f>C33*'2.FoodPricesAndComposition'!Q23</f>
        <v>0</v>
      </c>
      <c r="P33" s="104">
        <f>C33*'2.FoodPricesAndComposition'!R23</f>
        <v>0</v>
      </c>
      <c r="Q33" s="104">
        <f>C33*'2.FoodPricesAndComposition'!S23</f>
        <v>0</v>
      </c>
      <c r="R33" s="104">
        <f>C33*'2.FoodPricesAndComposition'!T23</f>
        <v>0</v>
      </c>
      <c r="S33" s="104">
        <f>C33*'2.FoodPricesAndComposition'!U23</f>
        <v>0</v>
      </c>
      <c r="T33" s="104">
        <f>C33*'2.FoodPricesAndComposition'!V23</f>
        <v>0</v>
      </c>
      <c r="U33" s="104">
        <f>C33*'2.FoodPricesAndComposition'!W23</f>
        <v>0</v>
      </c>
      <c r="V33" s="104">
        <f>C33*'2.FoodPricesAndComposition'!X23</f>
        <v>0</v>
      </c>
      <c r="W33" s="104">
        <f>C33*'2.FoodPricesAndComposition'!Y23</f>
        <v>0</v>
      </c>
      <c r="X33" s="104">
        <f>C33*'2.FoodPricesAndComposition'!Z23</f>
        <v>0</v>
      </c>
      <c r="Y33" s="104">
        <f>C33*'2.FoodPricesAndComposition'!AA23</f>
        <v>0</v>
      </c>
      <c r="Z33" s="104">
        <f>C33*'2.FoodPricesAndComposition'!AB23</f>
        <v>0</v>
      </c>
      <c r="AA33" s="104">
        <f>C33*'2.FoodPricesAndComposition'!AC23</f>
        <v>0</v>
      </c>
      <c r="AB33" s="104">
        <f>C33*'2.FoodPricesAndComposition'!AD23</f>
        <v>0</v>
      </c>
      <c r="AC33">
        <v>19</v>
      </c>
    </row>
    <row r="34" spans="1:29" x14ac:dyDescent="0.25">
      <c r="A34" s="111" t="str">
        <f>'2.FoodPricesAndComposition'!A24</f>
        <v>Tomato on the vine, fresh</v>
      </c>
      <c r="B34" s="97">
        <f>C34*'2.FoodPricesAndComposition'!F24</f>
        <v>0</v>
      </c>
      <c r="C34" s="146">
        <v>0</v>
      </c>
      <c r="D34" s="16" t="str">
        <f>'2.FoodPricesAndComposition'!D24</f>
        <v>1 tomato</v>
      </c>
      <c r="E34" s="119">
        <f>'2.FoodPricesAndComposition'!F24</f>
        <v>0.6</v>
      </c>
      <c r="F34" s="104">
        <f>C34*'2.FoodPricesAndComposition'!H24</f>
        <v>0</v>
      </c>
      <c r="G34" s="104">
        <f>C34*'2.FoodPricesAndComposition'!I24</f>
        <v>0</v>
      </c>
      <c r="H34" s="104">
        <f>C34*'2.FoodPricesAndComposition'!J24</f>
        <v>0</v>
      </c>
      <c r="I34" s="104">
        <f>C34*'2.FoodPricesAndComposition'!K24</f>
        <v>0</v>
      </c>
      <c r="J34" s="104">
        <f>C34*'2.FoodPricesAndComposition'!L24</f>
        <v>0</v>
      </c>
      <c r="K34" s="104">
        <f>C34*'2.FoodPricesAndComposition'!M24</f>
        <v>0</v>
      </c>
      <c r="L34" s="104">
        <f>C34*'2.FoodPricesAndComposition'!N24</f>
        <v>0</v>
      </c>
      <c r="M34" s="104">
        <f>C34*'2.FoodPricesAndComposition'!O24</f>
        <v>0</v>
      </c>
      <c r="N34" s="104">
        <f>C34*'2.FoodPricesAndComposition'!P24</f>
        <v>0</v>
      </c>
      <c r="O34" s="104">
        <f>C34*'2.FoodPricesAndComposition'!Q24</f>
        <v>0</v>
      </c>
      <c r="P34" s="104">
        <f>C34*'2.FoodPricesAndComposition'!R24</f>
        <v>0</v>
      </c>
      <c r="Q34" s="104">
        <f>C34*'2.FoodPricesAndComposition'!S24</f>
        <v>0</v>
      </c>
      <c r="R34" s="104">
        <f>C34*'2.FoodPricesAndComposition'!T24</f>
        <v>0</v>
      </c>
      <c r="S34" s="104">
        <f>C34*'2.FoodPricesAndComposition'!U24</f>
        <v>0</v>
      </c>
      <c r="T34" s="104">
        <f>C34*'2.FoodPricesAndComposition'!V24</f>
        <v>0</v>
      </c>
      <c r="U34" s="104">
        <f>C34*'2.FoodPricesAndComposition'!W24</f>
        <v>0</v>
      </c>
      <c r="V34" s="104">
        <f>C34*'2.FoodPricesAndComposition'!X24</f>
        <v>0</v>
      </c>
      <c r="W34" s="104">
        <f>C34*'2.FoodPricesAndComposition'!Y24</f>
        <v>0</v>
      </c>
      <c r="X34" s="104">
        <f>C34*'2.FoodPricesAndComposition'!Z24</f>
        <v>0</v>
      </c>
      <c r="Y34" s="104">
        <f>C34*'2.FoodPricesAndComposition'!AA24</f>
        <v>0</v>
      </c>
      <c r="Z34" s="104">
        <f>C34*'2.FoodPricesAndComposition'!AB24</f>
        <v>0</v>
      </c>
      <c r="AA34" s="104">
        <f>C34*'2.FoodPricesAndComposition'!AC24</f>
        <v>0</v>
      </c>
      <c r="AB34" s="104">
        <f>C34*'2.FoodPricesAndComposition'!AD24</f>
        <v>0</v>
      </c>
      <c r="AC34">
        <v>20</v>
      </c>
    </row>
    <row r="35" spans="1:29" x14ac:dyDescent="0.25">
      <c r="A35" s="111" t="str">
        <f>'2.FoodPricesAndComposition'!A25</f>
        <v>Tomato sauce, canned, Stop &amp; Shop brand</v>
      </c>
      <c r="B35" s="97">
        <f>C35*'2.FoodPricesAndComposition'!F25</f>
        <v>0</v>
      </c>
      <c r="C35" s="146">
        <v>0</v>
      </c>
      <c r="D35" s="16" t="str">
        <f>'2.FoodPricesAndComposition'!D25</f>
        <v>0.25 cup</v>
      </c>
      <c r="E35" s="119">
        <f>'2.FoodPricesAndComposition'!F25</f>
        <v>0.17</v>
      </c>
      <c r="F35" s="104">
        <f>C35*'2.FoodPricesAndComposition'!H25</f>
        <v>0</v>
      </c>
      <c r="G35" s="104">
        <f>C35*'2.FoodPricesAndComposition'!I25</f>
        <v>0</v>
      </c>
      <c r="H35" s="104">
        <f>C35*'2.FoodPricesAndComposition'!J25</f>
        <v>0</v>
      </c>
      <c r="I35" s="104">
        <f>C35*'2.FoodPricesAndComposition'!K25</f>
        <v>0</v>
      </c>
      <c r="J35" s="104">
        <f>C35*'2.FoodPricesAndComposition'!L25</f>
        <v>0</v>
      </c>
      <c r="K35" s="104">
        <f>C35*'2.FoodPricesAndComposition'!M25</f>
        <v>0</v>
      </c>
      <c r="L35" s="104">
        <f>C35*'2.FoodPricesAndComposition'!N25</f>
        <v>0</v>
      </c>
      <c r="M35" s="104">
        <f>C35*'2.FoodPricesAndComposition'!O25</f>
        <v>0</v>
      </c>
      <c r="N35" s="104">
        <f>C35*'2.FoodPricesAndComposition'!P25</f>
        <v>0</v>
      </c>
      <c r="O35" s="104">
        <f>C35*'2.FoodPricesAndComposition'!Q25</f>
        <v>0</v>
      </c>
      <c r="P35" s="104">
        <f>C35*'2.FoodPricesAndComposition'!R25</f>
        <v>0</v>
      </c>
      <c r="Q35" s="104">
        <f>C35*'2.FoodPricesAndComposition'!S25</f>
        <v>0</v>
      </c>
      <c r="R35" s="104">
        <f>C35*'2.FoodPricesAndComposition'!T25</f>
        <v>0</v>
      </c>
      <c r="S35" s="104">
        <f>C35*'2.FoodPricesAndComposition'!U25</f>
        <v>0</v>
      </c>
      <c r="T35" s="104">
        <f>C35*'2.FoodPricesAndComposition'!V25</f>
        <v>0</v>
      </c>
      <c r="U35" s="104">
        <f>C35*'2.FoodPricesAndComposition'!W25</f>
        <v>0</v>
      </c>
      <c r="V35" s="104">
        <f>C35*'2.FoodPricesAndComposition'!X25</f>
        <v>0</v>
      </c>
      <c r="W35" s="104">
        <f>C35*'2.FoodPricesAndComposition'!Y25</f>
        <v>0</v>
      </c>
      <c r="X35" s="104">
        <f>C35*'2.FoodPricesAndComposition'!Z25</f>
        <v>0</v>
      </c>
      <c r="Y35" s="104">
        <f>C35*'2.FoodPricesAndComposition'!AA25</f>
        <v>0</v>
      </c>
      <c r="Z35" s="104">
        <f>C35*'2.FoodPricesAndComposition'!AB25</f>
        <v>0</v>
      </c>
      <c r="AA35" s="104">
        <f>C35*'2.FoodPricesAndComposition'!AC25</f>
        <v>0</v>
      </c>
      <c r="AB35" s="104">
        <f>C35*'2.FoodPricesAndComposition'!AD25</f>
        <v>0</v>
      </c>
      <c r="AC35">
        <v>21</v>
      </c>
    </row>
    <row r="36" spans="1:29" x14ac:dyDescent="0.25">
      <c r="A36" s="101" t="str">
        <f>'2.FoodPricesAndComposition'!A26</f>
        <v>Starchy staples</v>
      </c>
      <c r="C36" s="147">
        <v>0</v>
      </c>
      <c r="D36" s="16"/>
      <c r="E36" s="119"/>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v>22</v>
      </c>
    </row>
    <row r="37" spans="1:29" x14ac:dyDescent="0.25">
      <c r="A37" s="111" t="str">
        <f>'2.FoodPricesAndComposition'!A27</f>
        <v>Bread, multigrain premium, Stop &amp; Shop brand</v>
      </c>
      <c r="B37" s="97">
        <f>C37*'2.FoodPricesAndComposition'!F27</f>
        <v>0</v>
      </c>
      <c r="C37" s="146">
        <v>0</v>
      </c>
      <c r="D37" s="16" t="str">
        <f>'2.FoodPricesAndComposition'!D27</f>
        <v>1 slice</v>
      </c>
      <c r="E37" s="119">
        <f>'2.FoodPricesAndComposition'!F27</f>
        <v>0.19</v>
      </c>
      <c r="F37" s="104">
        <f>C37*'2.FoodPricesAndComposition'!H27</f>
        <v>0</v>
      </c>
      <c r="G37" s="104">
        <f>C37*'2.FoodPricesAndComposition'!I27</f>
        <v>0</v>
      </c>
      <c r="H37" s="104">
        <f>C37*'2.FoodPricesAndComposition'!J27</f>
        <v>0</v>
      </c>
      <c r="I37" s="104">
        <f>C37*'2.FoodPricesAndComposition'!K27</f>
        <v>0</v>
      </c>
      <c r="J37" s="104">
        <f>C37*'2.FoodPricesAndComposition'!L27</f>
        <v>0</v>
      </c>
      <c r="K37" s="104">
        <f>C37*'2.FoodPricesAndComposition'!M27</f>
        <v>0</v>
      </c>
      <c r="L37" s="104">
        <f>C37*'2.FoodPricesAndComposition'!N27</f>
        <v>0</v>
      </c>
      <c r="M37" s="104">
        <f>C37*'2.FoodPricesAndComposition'!O27</f>
        <v>0</v>
      </c>
      <c r="N37" s="104">
        <f>C37*'2.FoodPricesAndComposition'!P27</f>
        <v>0</v>
      </c>
      <c r="O37" s="104">
        <f>C37*'2.FoodPricesAndComposition'!Q27</f>
        <v>0</v>
      </c>
      <c r="P37" s="104">
        <f>C37*'2.FoodPricesAndComposition'!R27</f>
        <v>0</v>
      </c>
      <c r="Q37" s="104">
        <f>C37*'2.FoodPricesAndComposition'!S27</f>
        <v>0</v>
      </c>
      <c r="R37" s="104">
        <f>C37*'2.FoodPricesAndComposition'!T27</f>
        <v>0</v>
      </c>
      <c r="S37" s="104">
        <f>C37*'2.FoodPricesAndComposition'!U27</f>
        <v>0</v>
      </c>
      <c r="T37" s="104">
        <f>C37*'2.FoodPricesAndComposition'!V27</f>
        <v>0</v>
      </c>
      <c r="U37" s="104">
        <f>C37*'2.FoodPricesAndComposition'!W27</f>
        <v>0</v>
      </c>
      <c r="V37" s="104">
        <f>C37*'2.FoodPricesAndComposition'!X27</f>
        <v>0</v>
      </c>
      <c r="W37" s="104">
        <f>C37*'2.FoodPricesAndComposition'!Y27</f>
        <v>0</v>
      </c>
      <c r="X37" s="104">
        <f>C37*'2.FoodPricesAndComposition'!Z27</f>
        <v>0</v>
      </c>
      <c r="Y37" s="104">
        <f>C37*'2.FoodPricesAndComposition'!AA27</f>
        <v>0</v>
      </c>
      <c r="Z37" s="104">
        <f>C37*'2.FoodPricesAndComposition'!AB27</f>
        <v>0</v>
      </c>
      <c r="AA37" s="104">
        <f>C37*'2.FoodPricesAndComposition'!AC27</f>
        <v>0</v>
      </c>
      <c r="AB37" s="104">
        <f>C37*'2.FoodPricesAndComposition'!AD27</f>
        <v>0</v>
      </c>
      <c r="AC37">
        <v>23</v>
      </c>
    </row>
    <row r="38" spans="1:29" x14ac:dyDescent="0.25">
      <c r="A38" s="111" t="str">
        <f>'2.FoodPricesAndComposition'!A28</f>
        <v xml:space="preserve">Bread, white round top, Stop &amp; Shop brand </v>
      </c>
      <c r="B38" s="97">
        <f>C38*'2.FoodPricesAndComposition'!F28</f>
        <v>0</v>
      </c>
      <c r="C38" s="146">
        <v>0</v>
      </c>
      <c r="D38" s="16" t="str">
        <f>'2.FoodPricesAndComposition'!D28</f>
        <v>2 slices</v>
      </c>
      <c r="E38" s="119">
        <f>'2.FoodPricesAndComposition'!F28</f>
        <v>0.16500000000000001</v>
      </c>
      <c r="F38" s="104">
        <f>C38*'2.FoodPricesAndComposition'!H28</f>
        <v>0</v>
      </c>
      <c r="G38" s="104">
        <f>C38*'2.FoodPricesAndComposition'!I28</f>
        <v>0</v>
      </c>
      <c r="H38" s="104">
        <f>C38*'2.FoodPricesAndComposition'!J28</f>
        <v>0</v>
      </c>
      <c r="I38" s="104">
        <f>C38*'2.FoodPricesAndComposition'!K28</f>
        <v>0</v>
      </c>
      <c r="J38" s="104">
        <f>C38*'2.FoodPricesAndComposition'!L28</f>
        <v>0</v>
      </c>
      <c r="K38" s="104">
        <f>C38*'2.FoodPricesAndComposition'!M28</f>
        <v>0</v>
      </c>
      <c r="L38" s="104">
        <f>C38*'2.FoodPricesAndComposition'!N28</f>
        <v>0</v>
      </c>
      <c r="M38" s="104">
        <f>C38*'2.FoodPricesAndComposition'!O28</f>
        <v>0</v>
      </c>
      <c r="N38" s="104">
        <f>C38*'2.FoodPricesAndComposition'!P28</f>
        <v>0</v>
      </c>
      <c r="O38" s="104">
        <f>C38*'2.FoodPricesAndComposition'!Q28</f>
        <v>0</v>
      </c>
      <c r="P38" s="104">
        <f>C38*'2.FoodPricesAndComposition'!R28</f>
        <v>0</v>
      </c>
      <c r="Q38" s="104">
        <f>C38*'2.FoodPricesAndComposition'!S28</f>
        <v>0</v>
      </c>
      <c r="R38" s="104">
        <f>C38*'2.FoodPricesAndComposition'!T28</f>
        <v>0</v>
      </c>
      <c r="S38" s="104">
        <f>C38*'2.FoodPricesAndComposition'!U28</f>
        <v>0</v>
      </c>
      <c r="T38" s="104">
        <f>C38*'2.FoodPricesAndComposition'!V28</f>
        <v>0</v>
      </c>
      <c r="U38" s="104">
        <f>C38*'2.FoodPricesAndComposition'!W28</f>
        <v>0</v>
      </c>
      <c r="V38" s="104">
        <f>C38*'2.FoodPricesAndComposition'!X28</f>
        <v>0</v>
      </c>
      <c r="W38" s="104">
        <f>C38*'2.FoodPricesAndComposition'!Y28</f>
        <v>0</v>
      </c>
      <c r="X38" s="104">
        <f>C38*'2.FoodPricesAndComposition'!Z28</f>
        <v>0</v>
      </c>
      <c r="Y38" s="104">
        <f>C38*'2.FoodPricesAndComposition'!AA28</f>
        <v>0</v>
      </c>
      <c r="Z38" s="104">
        <f>C38*'2.FoodPricesAndComposition'!AB28</f>
        <v>0</v>
      </c>
      <c r="AA38" s="104">
        <f>C38*'2.FoodPricesAndComposition'!AC28</f>
        <v>0</v>
      </c>
      <c r="AB38" s="104">
        <f>C38*'2.FoodPricesAndComposition'!AD28</f>
        <v>0</v>
      </c>
      <c r="AC38">
        <v>24</v>
      </c>
    </row>
    <row r="39" spans="1:29" x14ac:dyDescent="0.25">
      <c r="A39" s="111" t="str">
        <f>'2.FoodPricesAndComposition'!A29</f>
        <v>Corn masa flour, Maseca brand</v>
      </c>
      <c r="B39" s="97">
        <f>C39*'2.FoodPricesAndComposition'!F29</f>
        <v>0</v>
      </c>
      <c r="C39" s="146">
        <v>0</v>
      </c>
      <c r="D39" s="16" t="str">
        <f>'2.FoodPricesAndComposition'!D29</f>
        <v>1 cup</v>
      </c>
      <c r="E39" s="119">
        <f>'2.FoodPricesAndComposition'!F29</f>
        <v>0.33</v>
      </c>
      <c r="F39" s="104">
        <f>C39*'2.FoodPricesAndComposition'!H29</f>
        <v>0</v>
      </c>
      <c r="G39" s="104">
        <f>C39*'2.FoodPricesAndComposition'!I29</f>
        <v>0</v>
      </c>
      <c r="H39" s="104">
        <f>C39*'2.FoodPricesAndComposition'!J29</f>
        <v>0</v>
      </c>
      <c r="I39" s="104">
        <f>C39*'2.FoodPricesAndComposition'!K29</f>
        <v>0</v>
      </c>
      <c r="J39" s="104">
        <f>C39*'2.FoodPricesAndComposition'!L29</f>
        <v>0</v>
      </c>
      <c r="K39" s="104">
        <f>C39*'2.FoodPricesAndComposition'!M29</f>
        <v>0</v>
      </c>
      <c r="L39" s="104">
        <f>C39*'2.FoodPricesAndComposition'!N29</f>
        <v>0</v>
      </c>
      <c r="M39" s="104">
        <f>C39*'2.FoodPricesAndComposition'!O29</f>
        <v>0</v>
      </c>
      <c r="N39" s="104">
        <f>C39*'2.FoodPricesAndComposition'!P29</f>
        <v>0</v>
      </c>
      <c r="O39" s="104">
        <f>C39*'2.FoodPricesAndComposition'!Q29</f>
        <v>0</v>
      </c>
      <c r="P39" s="104">
        <f>C39*'2.FoodPricesAndComposition'!R29</f>
        <v>0</v>
      </c>
      <c r="Q39" s="104">
        <f>C39*'2.FoodPricesAndComposition'!S29</f>
        <v>0</v>
      </c>
      <c r="R39" s="104">
        <f>C39*'2.FoodPricesAndComposition'!T29</f>
        <v>0</v>
      </c>
      <c r="S39" s="104">
        <f>C39*'2.FoodPricesAndComposition'!U29</f>
        <v>0</v>
      </c>
      <c r="T39" s="104">
        <f>C39*'2.FoodPricesAndComposition'!V29</f>
        <v>0</v>
      </c>
      <c r="U39" s="104">
        <f>C39*'2.FoodPricesAndComposition'!W29</f>
        <v>0</v>
      </c>
      <c r="V39" s="104">
        <f>C39*'2.FoodPricesAndComposition'!X29</f>
        <v>0</v>
      </c>
      <c r="W39" s="104">
        <f>C39*'2.FoodPricesAndComposition'!Y29</f>
        <v>0</v>
      </c>
      <c r="X39" s="104">
        <f>C39*'2.FoodPricesAndComposition'!Z29</f>
        <v>0</v>
      </c>
      <c r="Y39" s="104">
        <f>C39*'2.FoodPricesAndComposition'!AA29</f>
        <v>0</v>
      </c>
      <c r="Z39" s="104">
        <f>C39*'2.FoodPricesAndComposition'!AB29</f>
        <v>0</v>
      </c>
      <c r="AA39" s="104">
        <f>C39*'2.FoodPricesAndComposition'!AC29</f>
        <v>0</v>
      </c>
      <c r="AB39" s="104">
        <f>C39*'2.FoodPricesAndComposition'!AD29</f>
        <v>0</v>
      </c>
      <c r="AC39">
        <v>25</v>
      </c>
    </row>
    <row r="40" spans="1:29" ht="17.100000000000001" customHeight="1" x14ac:dyDescent="0.25">
      <c r="A40" s="111" t="str">
        <f>'2.FoodPricesAndComposition'!A30</f>
        <v>Corn tortillas, soft, yellow, small, Mission Foods brand</v>
      </c>
      <c r="B40" s="97">
        <f>C40*'2.FoodPricesAndComposition'!F30</f>
        <v>0</v>
      </c>
      <c r="C40" s="146">
        <v>0</v>
      </c>
      <c r="D40" s="16" t="str">
        <f>'2.FoodPricesAndComposition'!D30</f>
        <v>3 tortillas</v>
      </c>
      <c r="E40" s="119">
        <f>'2.FoodPricesAndComposition'!F30</f>
        <v>0.37</v>
      </c>
      <c r="F40" s="104">
        <f>C40*'2.FoodPricesAndComposition'!H30</f>
        <v>0</v>
      </c>
      <c r="G40" s="104">
        <f>C40*'2.FoodPricesAndComposition'!I30</f>
        <v>0</v>
      </c>
      <c r="H40" s="104">
        <f>C40*'2.FoodPricesAndComposition'!J30</f>
        <v>0</v>
      </c>
      <c r="I40" s="104">
        <f>C40*'2.FoodPricesAndComposition'!K30</f>
        <v>0</v>
      </c>
      <c r="J40" s="104">
        <f>C40*'2.FoodPricesAndComposition'!L30</f>
        <v>0</v>
      </c>
      <c r="K40" s="104">
        <f>C40*'2.FoodPricesAndComposition'!M30</f>
        <v>0</v>
      </c>
      <c r="L40" s="104">
        <f>C40*'2.FoodPricesAndComposition'!N30</f>
        <v>0</v>
      </c>
      <c r="M40" s="104">
        <f>C40*'2.FoodPricesAndComposition'!O30</f>
        <v>0</v>
      </c>
      <c r="N40" s="104">
        <f>C40*'2.FoodPricesAndComposition'!P30</f>
        <v>0</v>
      </c>
      <c r="O40" s="104">
        <f>C40*'2.FoodPricesAndComposition'!Q30</f>
        <v>0</v>
      </c>
      <c r="P40" s="104">
        <f>C40*'2.FoodPricesAndComposition'!R30</f>
        <v>0</v>
      </c>
      <c r="Q40" s="104">
        <f>C40*'2.FoodPricesAndComposition'!S30</f>
        <v>0</v>
      </c>
      <c r="R40" s="104">
        <f>C40*'2.FoodPricesAndComposition'!T30</f>
        <v>0</v>
      </c>
      <c r="S40" s="104">
        <f>C40*'2.FoodPricesAndComposition'!U30</f>
        <v>0</v>
      </c>
      <c r="T40" s="104">
        <f>C40*'2.FoodPricesAndComposition'!V30</f>
        <v>0</v>
      </c>
      <c r="U40" s="104">
        <f>C40*'2.FoodPricesAndComposition'!W30</f>
        <v>0</v>
      </c>
      <c r="V40" s="104">
        <f>C40*'2.FoodPricesAndComposition'!X30</f>
        <v>0</v>
      </c>
      <c r="W40" s="104">
        <f>C40*'2.FoodPricesAndComposition'!Y30</f>
        <v>0</v>
      </c>
      <c r="X40" s="104">
        <f>C40*'2.FoodPricesAndComposition'!Z30</f>
        <v>0</v>
      </c>
      <c r="Y40" s="104">
        <f>C40*'2.FoodPricesAndComposition'!AA30</f>
        <v>0</v>
      </c>
      <c r="Z40" s="104">
        <f>C40*'2.FoodPricesAndComposition'!AB30</f>
        <v>0</v>
      </c>
      <c r="AA40" s="104">
        <f>C40*'2.FoodPricesAndComposition'!AC30</f>
        <v>0</v>
      </c>
      <c r="AB40" s="104">
        <f>C40*'2.FoodPricesAndComposition'!AD30</f>
        <v>0</v>
      </c>
      <c r="AC40">
        <v>26</v>
      </c>
    </row>
    <row r="41" spans="1:29" x14ac:dyDescent="0.25">
      <c r="A41" s="111" t="str">
        <f>'2.FoodPricesAndComposition'!A31</f>
        <v>Egg noodles, wide, Stop &amp; Shop brand</v>
      </c>
      <c r="B41" s="97">
        <f>C41*'2.FoodPricesAndComposition'!F31</f>
        <v>0</v>
      </c>
      <c r="C41" s="146">
        <v>0</v>
      </c>
      <c r="D41" s="16" t="str">
        <f>'2.FoodPricesAndComposition'!D31</f>
        <v>1 cup dry</v>
      </c>
      <c r="E41" s="119">
        <f>'2.FoodPricesAndComposition'!F31</f>
        <v>0.42</v>
      </c>
      <c r="F41" s="104">
        <f>C41*'2.FoodPricesAndComposition'!H31</f>
        <v>0</v>
      </c>
      <c r="G41" s="104">
        <f>C41*'2.FoodPricesAndComposition'!I31</f>
        <v>0</v>
      </c>
      <c r="H41" s="104">
        <f>C41*'2.FoodPricesAndComposition'!J31</f>
        <v>0</v>
      </c>
      <c r="I41" s="104">
        <f>C41*'2.FoodPricesAndComposition'!K31</f>
        <v>0</v>
      </c>
      <c r="J41" s="104">
        <f>C41*'2.FoodPricesAndComposition'!L31</f>
        <v>0</v>
      </c>
      <c r="K41" s="104">
        <f>C41*'2.FoodPricesAndComposition'!M31</f>
        <v>0</v>
      </c>
      <c r="L41" s="104">
        <f>C41*'2.FoodPricesAndComposition'!N31</f>
        <v>0</v>
      </c>
      <c r="M41" s="104">
        <f>C41*'2.FoodPricesAndComposition'!O31</f>
        <v>0</v>
      </c>
      <c r="N41" s="104">
        <f>C41*'2.FoodPricesAndComposition'!P31</f>
        <v>0</v>
      </c>
      <c r="O41" s="104">
        <f>C41*'2.FoodPricesAndComposition'!Q31</f>
        <v>0</v>
      </c>
      <c r="P41" s="104">
        <f>C41*'2.FoodPricesAndComposition'!R31</f>
        <v>0</v>
      </c>
      <c r="Q41" s="104">
        <f>C41*'2.FoodPricesAndComposition'!S31</f>
        <v>0</v>
      </c>
      <c r="R41" s="104">
        <f>C41*'2.FoodPricesAndComposition'!T31</f>
        <v>0</v>
      </c>
      <c r="S41" s="104">
        <f>C41*'2.FoodPricesAndComposition'!U31</f>
        <v>0</v>
      </c>
      <c r="T41" s="104">
        <f>C41*'2.FoodPricesAndComposition'!V31</f>
        <v>0</v>
      </c>
      <c r="U41" s="104">
        <f>C41*'2.FoodPricesAndComposition'!W31</f>
        <v>0</v>
      </c>
      <c r="V41" s="104">
        <f>C41*'2.FoodPricesAndComposition'!X31</f>
        <v>0</v>
      </c>
      <c r="W41" s="104">
        <f>C41*'2.FoodPricesAndComposition'!Y31</f>
        <v>0</v>
      </c>
      <c r="X41" s="104">
        <f>C41*'2.FoodPricesAndComposition'!Z31</f>
        <v>0</v>
      </c>
      <c r="Y41" s="104">
        <f>C41*'2.FoodPricesAndComposition'!AA31</f>
        <v>0</v>
      </c>
      <c r="Z41" s="104">
        <f>C41*'2.FoodPricesAndComposition'!AB31</f>
        <v>0</v>
      </c>
      <c r="AA41" s="104">
        <f>C41*'2.FoodPricesAndComposition'!AC31</f>
        <v>0</v>
      </c>
      <c r="AB41" s="104">
        <f>C41*'2.FoodPricesAndComposition'!AD31</f>
        <v>0</v>
      </c>
      <c r="AC41">
        <v>27</v>
      </c>
    </row>
    <row r="42" spans="1:29" x14ac:dyDescent="0.25">
      <c r="A42" s="111" t="str">
        <f>'2.FoodPricesAndComposition'!A32</f>
        <v>Oats, old fashioned, Stop &amp; Shop brand</v>
      </c>
      <c r="B42" s="97">
        <f>C42*'2.FoodPricesAndComposition'!F32</f>
        <v>0</v>
      </c>
      <c r="C42" s="146">
        <v>0</v>
      </c>
      <c r="D42" s="16" t="str">
        <f>'2.FoodPricesAndComposition'!D32</f>
        <v xml:space="preserve">0.5 cup </v>
      </c>
      <c r="E42" s="119">
        <f>'2.FoodPricesAndComposition'!F32</f>
        <v>0.25</v>
      </c>
      <c r="F42" s="104">
        <f>C42*'2.FoodPricesAndComposition'!H32</f>
        <v>0</v>
      </c>
      <c r="G42" s="104">
        <f>C42*'2.FoodPricesAndComposition'!I32</f>
        <v>0</v>
      </c>
      <c r="H42" s="104">
        <f>C42*'2.FoodPricesAndComposition'!J32</f>
        <v>0</v>
      </c>
      <c r="I42" s="104">
        <f>C42*'2.FoodPricesAndComposition'!K32</f>
        <v>0</v>
      </c>
      <c r="J42" s="104">
        <f>C42*'2.FoodPricesAndComposition'!L32</f>
        <v>0</v>
      </c>
      <c r="K42" s="104">
        <f>C42*'2.FoodPricesAndComposition'!M32</f>
        <v>0</v>
      </c>
      <c r="L42" s="104">
        <f>C42*'2.FoodPricesAndComposition'!N32</f>
        <v>0</v>
      </c>
      <c r="M42" s="104">
        <f>C42*'2.FoodPricesAndComposition'!O32</f>
        <v>0</v>
      </c>
      <c r="N42" s="104">
        <f>C42*'2.FoodPricesAndComposition'!P32</f>
        <v>0</v>
      </c>
      <c r="O42" s="104">
        <f>C42*'2.FoodPricesAndComposition'!Q32</f>
        <v>0</v>
      </c>
      <c r="P42" s="104">
        <f>C42*'2.FoodPricesAndComposition'!R32</f>
        <v>0</v>
      </c>
      <c r="Q42" s="104">
        <f>C42*'2.FoodPricesAndComposition'!S32</f>
        <v>0</v>
      </c>
      <c r="R42" s="104">
        <f>C42*'2.FoodPricesAndComposition'!T32</f>
        <v>0</v>
      </c>
      <c r="S42" s="104">
        <f>C42*'2.FoodPricesAndComposition'!U32</f>
        <v>0</v>
      </c>
      <c r="T42" s="104">
        <f>C42*'2.FoodPricesAndComposition'!V32</f>
        <v>0</v>
      </c>
      <c r="U42" s="104">
        <f>C42*'2.FoodPricesAndComposition'!W32</f>
        <v>0</v>
      </c>
      <c r="V42" s="104">
        <f>C42*'2.FoodPricesAndComposition'!X32</f>
        <v>0</v>
      </c>
      <c r="W42" s="104">
        <f>C42*'2.FoodPricesAndComposition'!Y32</f>
        <v>0</v>
      </c>
      <c r="X42" s="104">
        <f>C42*'2.FoodPricesAndComposition'!Z32</f>
        <v>0</v>
      </c>
      <c r="Y42" s="104">
        <f>C42*'2.FoodPricesAndComposition'!AA32</f>
        <v>0</v>
      </c>
      <c r="Z42" s="104">
        <f>C42*'2.FoodPricesAndComposition'!AB32</f>
        <v>0</v>
      </c>
      <c r="AA42" s="104">
        <f>C42*'2.FoodPricesAndComposition'!AC32</f>
        <v>0</v>
      </c>
      <c r="AB42" s="104">
        <f>C42*'2.FoodPricesAndComposition'!AD32</f>
        <v>0</v>
      </c>
      <c r="AC42">
        <v>28</v>
      </c>
    </row>
    <row r="43" spans="1:29" x14ac:dyDescent="0.25">
      <c r="A43" s="111" t="str">
        <f>'2.FoodPricesAndComposition'!A33</f>
        <v>Pasta penne, Stop &amp; Shop brand</v>
      </c>
      <c r="B43" s="97">
        <f>C43*'2.FoodPricesAndComposition'!F33</f>
        <v>0</v>
      </c>
      <c r="C43" s="146">
        <v>0</v>
      </c>
      <c r="D43" s="16" t="str">
        <f>'2.FoodPricesAndComposition'!D33</f>
        <v>0.75 cup dry</v>
      </c>
      <c r="E43" s="119">
        <f>'2.FoodPricesAndComposition'!F33</f>
        <v>0.19</v>
      </c>
      <c r="F43" s="104">
        <f>C43*'2.FoodPricesAndComposition'!H33</f>
        <v>0</v>
      </c>
      <c r="G43" s="104">
        <f>C43*'2.FoodPricesAndComposition'!I33</f>
        <v>0</v>
      </c>
      <c r="H43" s="104">
        <f>C43*'2.FoodPricesAndComposition'!J33</f>
        <v>0</v>
      </c>
      <c r="I43" s="104">
        <f>C43*'2.FoodPricesAndComposition'!K33</f>
        <v>0</v>
      </c>
      <c r="J43" s="104">
        <f>C43*'2.FoodPricesAndComposition'!L33</f>
        <v>0</v>
      </c>
      <c r="K43" s="104">
        <f>C43*'2.FoodPricesAndComposition'!M33</f>
        <v>0</v>
      </c>
      <c r="L43" s="104">
        <f>C43*'2.FoodPricesAndComposition'!N33</f>
        <v>0</v>
      </c>
      <c r="M43" s="104">
        <f>C43*'2.FoodPricesAndComposition'!O33</f>
        <v>0</v>
      </c>
      <c r="N43" s="104">
        <f>C43*'2.FoodPricesAndComposition'!P33</f>
        <v>0</v>
      </c>
      <c r="O43" s="104">
        <f>C43*'2.FoodPricesAndComposition'!Q33</f>
        <v>0</v>
      </c>
      <c r="P43" s="104">
        <f>C43*'2.FoodPricesAndComposition'!R33</f>
        <v>0</v>
      </c>
      <c r="Q43" s="104">
        <f>C43*'2.FoodPricesAndComposition'!S33</f>
        <v>0</v>
      </c>
      <c r="R43" s="104">
        <f>C43*'2.FoodPricesAndComposition'!T33</f>
        <v>0</v>
      </c>
      <c r="S43" s="104">
        <f>C43*'2.FoodPricesAndComposition'!U33</f>
        <v>0</v>
      </c>
      <c r="T43" s="104">
        <f>C43*'2.FoodPricesAndComposition'!V33</f>
        <v>0</v>
      </c>
      <c r="U43" s="104">
        <f>C43*'2.FoodPricesAndComposition'!W33</f>
        <v>0</v>
      </c>
      <c r="V43" s="104">
        <f>C43*'2.FoodPricesAndComposition'!X33</f>
        <v>0</v>
      </c>
      <c r="W43" s="104">
        <f>C43*'2.FoodPricesAndComposition'!Y33</f>
        <v>0</v>
      </c>
      <c r="X43" s="104">
        <f>C43*'2.FoodPricesAndComposition'!Z33</f>
        <v>0</v>
      </c>
      <c r="Y43" s="104">
        <f>C43*'2.FoodPricesAndComposition'!AA33</f>
        <v>0</v>
      </c>
      <c r="Z43" s="104">
        <f>C43*'2.FoodPricesAndComposition'!AB33</f>
        <v>0</v>
      </c>
      <c r="AA43" s="104">
        <f>C43*'2.FoodPricesAndComposition'!AC33</f>
        <v>0</v>
      </c>
      <c r="AB43" s="104">
        <f>C43*'2.FoodPricesAndComposition'!AD33</f>
        <v>0</v>
      </c>
      <c r="AC43">
        <v>29</v>
      </c>
    </row>
    <row r="44" spans="1:29" x14ac:dyDescent="0.25">
      <c r="A44" s="111" t="str">
        <f>'2.FoodPricesAndComposition'!A34</f>
        <v>Pasta rotini, whole grain, Barilla brand</v>
      </c>
      <c r="B44" s="97">
        <f>C44*'2.FoodPricesAndComposition'!F34</f>
        <v>0</v>
      </c>
      <c r="C44" s="146">
        <v>0</v>
      </c>
      <c r="D44" s="16" t="str">
        <f>'2.FoodPricesAndComposition'!D34</f>
        <v>2 oz</v>
      </c>
      <c r="E44" s="119">
        <f>'2.FoodPricesAndComposition'!F34</f>
        <v>0.27</v>
      </c>
      <c r="F44" s="104">
        <f>C44*'2.FoodPricesAndComposition'!H34</f>
        <v>0</v>
      </c>
      <c r="G44" s="104">
        <f>C44*'2.FoodPricesAndComposition'!I34</f>
        <v>0</v>
      </c>
      <c r="H44" s="104">
        <f>C44*'2.FoodPricesAndComposition'!J34</f>
        <v>0</v>
      </c>
      <c r="I44" s="104">
        <f>C44*'2.FoodPricesAndComposition'!K34</f>
        <v>0</v>
      </c>
      <c r="J44" s="104">
        <f>C44*'2.FoodPricesAndComposition'!L34</f>
        <v>0</v>
      </c>
      <c r="K44" s="104">
        <f>C44*'2.FoodPricesAndComposition'!M34</f>
        <v>0</v>
      </c>
      <c r="L44" s="104">
        <f>C44*'2.FoodPricesAndComposition'!N34</f>
        <v>0</v>
      </c>
      <c r="M44" s="104">
        <f>C44*'2.FoodPricesAndComposition'!O34</f>
        <v>0</v>
      </c>
      <c r="N44" s="104">
        <f>C44*'2.FoodPricesAndComposition'!P34</f>
        <v>0</v>
      </c>
      <c r="O44" s="104">
        <f>C44*'2.FoodPricesAndComposition'!Q34</f>
        <v>0</v>
      </c>
      <c r="P44" s="104">
        <f>C44*'2.FoodPricesAndComposition'!R34</f>
        <v>0</v>
      </c>
      <c r="Q44" s="104">
        <f>C44*'2.FoodPricesAndComposition'!S34</f>
        <v>0</v>
      </c>
      <c r="R44" s="104">
        <f>C44*'2.FoodPricesAndComposition'!T34</f>
        <v>0</v>
      </c>
      <c r="S44" s="104">
        <f>C44*'2.FoodPricesAndComposition'!U34</f>
        <v>0</v>
      </c>
      <c r="T44" s="104">
        <f>C44*'2.FoodPricesAndComposition'!V34</f>
        <v>0</v>
      </c>
      <c r="U44" s="104">
        <f>C44*'2.FoodPricesAndComposition'!W34</f>
        <v>0</v>
      </c>
      <c r="V44" s="104">
        <f>C44*'2.FoodPricesAndComposition'!X34</f>
        <v>0</v>
      </c>
      <c r="W44" s="104">
        <f>C44*'2.FoodPricesAndComposition'!Y34</f>
        <v>0</v>
      </c>
      <c r="X44" s="104">
        <f>C44*'2.FoodPricesAndComposition'!Z34</f>
        <v>0</v>
      </c>
      <c r="Y44" s="104">
        <f>C44*'2.FoodPricesAndComposition'!AA34</f>
        <v>0</v>
      </c>
      <c r="Z44" s="104">
        <f>C44*'2.FoodPricesAndComposition'!AB34</f>
        <v>0</v>
      </c>
      <c r="AA44" s="104">
        <f>C44*'2.FoodPricesAndComposition'!AC34</f>
        <v>0</v>
      </c>
      <c r="AB44" s="104">
        <f>C44*'2.FoodPricesAndComposition'!AD34</f>
        <v>0</v>
      </c>
      <c r="AC44">
        <v>30</v>
      </c>
    </row>
    <row r="45" spans="1:29" x14ac:dyDescent="0.25">
      <c r="A45" s="111" t="str">
        <f>'2.FoodPricesAndComposition'!A35</f>
        <v>Potatoes, russet</v>
      </c>
      <c r="B45" s="97">
        <f>C45*'2.FoodPricesAndComposition'!F35</f>
        <v>0</v>
      </c>
      <c r="C45" s="146">
        <v>0</v>
      </c>
      <c r="D45" s="16" t="str">
        <f>'2.FoodPricesAndComposition'!D35</f>
        <v xml:space="preserve">1 med </v>
      </c>
      <c r="E45" s="119">
        <f>'2.FoodPricesAndComposition'!F35</f>
        <v>0.23</v>
      </c>
      <c r="F45" s="104">
        <f>C45*'2.FoodPricesAndComposition'!H35</f>
        <v>0</v>
      </c>
      <c r="G45" s="104">
        <f>C45*'2.FoodPricesAndComposition'!I35</f>
        <v>0</v>
      </c>
      <c r="H45" s="104">
        <f>C45*'2.FoodPricesAndComposition'!J35</f>
        <v>0</v>
      </c>
      <c r="I45" s="104">
        <f>C45*'2.FoodPricesAndComposition'!K35</f>
        <v>0</v>
      </c>
      <c r="J45" s="104">
        <f>C45*'2.FoodPricesAndComposition'!L35</f>
        <v>0</v>
      </c>
      <c r="K45" s="104">
        <f>C45*'2.FoodPricesAndComposition'!M35</f>
        <v>0</v>
      </c>
      <c r="L45" s="104">
        <f>C45*'2.FoodPricesAndComposition'!N35</f>
        <v>0</v>
      </c>
      <c r="M45" s="104">
        <f>C45*'2.FoodPricesAndComposition'!O35</f>
        <v>0</v>
      </c>
      <c r="N45" s="104">
        <f>C45*'2.FoodPricesAndComposition'!P35</f>
        <v>0</v>
      </c>
      <c r="O45" s="104">
        <f>C45*'2.FoodPricesAndComposition'!Q35</f>
        <v>0</v>
      </c>
      <c r="P45" s="104">
        <f>C45*'2.FoodPricesAndComposition'!R35</f>
        <v>0</v>
      </c>
      <c r="Q45" s="104">
        <f>C45*'2.FoodPricesAndComposition'!S35</f>
        <v>0</v>
      </c>
      <c r="R45" s="104">
        <f>C45*'2.FoodPricesAndComposition'!T35</f>
        <v>0</v>
      </c>
      <c r="S45" s="104">
        <f>C45*'2.FoodPricesAndComposition'!U35</f>
        <v>0</v>
      </c>
      <c r="T45" s="104">
        <f>C45*'2.FoodPricesAndComposition'!V35</f>
        <v>0</v>
      </c>
      <c r="U45" s="104">
        <f>C45*'2.FoodPricesAndComposition'!W35</f>
        <v>0</v>
      </c>
      <c r="V45" s="104">
        <f>C45*'2.FoodPricesAndComposition'!X35</f>
        <v>0</v>
      </c>
      <c r="W45" s="104">
        <f>C45*'2.FoodPricesAndComposition'!Y35</f>
        <v>0</v>
      </c>
      <c r="X45" s="104">
        <f>C45*'2.FoodPricesAndComposition'!Z35</f>
        <v>0</v>
      </c>
      <c r="Y45" s="104">
        <f>C45*'2.FoodPricesAndComposition'!AA35</f>
        <v>0</v>
      </c>
      <c r="Z45" s="104">
        <f>C45*'2.FoodPricesAndComposition'!AB35</f>
        <v>0</v>
      </c>
      <c r="AA45" s="104">
        <f>C45*'2.FoodPricesAndComposition'!AC35</f>
        <v>0</v>
      </c>
      <c r="AB45" s="104">
        <f>C45*'2.FoodPricesAndComposition'!AD35</f>
        <v>0</v>
      </c>
      <c r="AC45">
        <v>31</v>
      </c>
    </row>
    <row r="46" spans="1:29" x14ac:dyDescent="0.25">
      <c r="A46" s="111" t="str">
        <f>'2.FoodPricesAndComposition'!A36</f>
        <v>Potatoes, sweet</v>
      </c>
      <c r="B46" s="97">
        <f>C46*'2.FoodPricesAndComposition'!F36</f>
        <v>0</v>
      </c>
      <c r="C46" s="146">
        <v>0</v>
      </c>
      <c r="D46" s="16" t="str">
        <f>'2.FoodPricesAndComposition'!D36</f>
        <v>1 potato</v>
      </c>
      <c r="E46" s="119">
        <f>'2.FoodPricesAndComposition'!F36</f>
        <v>0.18</v>
      </c>
      <c r="F46" s="104">
        <f>C46*'2.FoodPricesAndComposition'!H36</f>
        <v>0</v>
      </c>
      <c r="G46" s="104">
        <f>C46*'2.FoodPricesAndComposition'!I36</f>
        <v>0</v>
      </c>
      <c r="H46" s="104">
        <f>C46*'2.FoodPricesAndComposition'!J36</f>
        <v>0</v>
      </c>
      <c r="I46" s="104">
        <f>C46*'2.FoodPricesAndComposition'!K36</f>
        <v>0</v>
      </c>
      <c r="J46" s="104">
        <f>C46*'2.FoodPricesAndComposition'!L36</f>
        <v>0</v>
      </c>
      <c r="K46" s="104">
        <f>C46*'2.FoodPricesAndComposition'!M36</f>
        <v>0</v>
      </c>
      <c r="L46" s="104">
        <f>C46*'2.FoodPricesAndComposition'!N36</f>
        <v>0</v>
      </c>
      <c r="M46" s="104">
        <f>C46*'2.FoodPricesAndComposition'!O36</f>
        <v>0</v>
      </c>
      <c r="N46" s="104">
        <f>C46*'2.FoodPricesAndComposition'!P36</f>
        <v>0</v>
      </c>
      <c r="O46" s="104">
        <f>C46*'2.FoodPricesAndComposition'!Q36</f>
        <v>0</v>
      </c>
      <c r="P46" s="104">
        <f>C46*'2.FoodPricesAndComposition'!R36</f>
        <v>0</v>
      </c>
      <c r="Q46" s="104">
        <f>C46*'2.FoodPricesAndComposition'!S36</f>
        <v>0</v>
      </c>
      <c r="R46" s="104">
        <f>C46*'2.FoodPricesAndComposition'!T36</f>
        <v>0</v>
      </c>
      <c r="S46" s="104">
        <f>C46*'2.FoodPricesAndComposition'!U36</f>
        <v>0</v>
      </c>
      <c r="T46" s="104">
        <f>C46*'2.FoodPricesAndComposition'!V36</f>
        <v>0</v>
      </c>
      <c r="U46" s="104">
        <f>C46*'2.FoodPricesAndComposition'!W36</f>
        <v>0</v>
      </c>
      <c r="V46" s="104">
        <f>C46*'2.FoodPricesAndComposition'!X36</f>
        <v>0</v>
      </c>
      <c r="W46" s="104">
        <f>C46*'2.FoodPricesAndComposition'!Y36</f>
        <v>0</v>
      </c>
      <c r="X46" s="104">
        <f>C46*'2.FoodPricesAndComposition'!Z36</f>
        <v>0</v>
      </c>
      <c r="Y46" s="104">
        <f>C46*'2.FoodPricesAndComposition'!AA36</f>
        <v>0</v>
      </c>
      <c r="Z46" s="104">
        <f>C46*'2.FoodPricesAndComposition'!AB36</f>
        <v>0</v>
      </c>
      <c r="AA46" s="104">
        <f>C46*'2.FoodPricesAndComposition'!AC36</f>
        <v>0</v>
      </c>
      <c r="AB46" s="104">
        <f>C46*'2.FoodPricesAndComposition'!AD36</f>
        <v>0</v>
      </c>
      <c r="AC46">
        <v>32</v>
      </c>
    </row>
    <row r="47" spans="1:29" x14ac:dyDescent="0.25">
      <c r="A47" s="111" t="str">
        <f>'2.FoodPricesAndComposition'!A37</f>
        <v>Rice, brown, Stop &amp; Shop brand</v>
      </c>
      <c r="B47" s="97">
        <f>C47*'2.FoodPricesAndComposition'!F37</f>
        <v>0</v>
      </c>
      <c r="C47" s="146">
        <v>0</v>
      </c>
      <c r="D47" s="16" t="str">
        <f>'2.FoodPricesAndComposition'!D37</f>
        <v>0.25 cup</v>
      </c>
      <c r="E47" s="119">
        <f>'2.FoodPricesAndComposition'!F37</f>
        <v>0.19</v>
      </c>
      <c r="F47" s="104">
        <f>C47*'2.FoodPricesAndComposition'!H37</f>
        <v>0</v>
      </c>
      <c r="G47" s="104">
        <f>C47*'2.FoodPricesAndComposition'!I37</f>
        <v>0</v>
      </c>
      <c r="H47" s="104">
        <f>C47*'2.FoodPricesAndComposition'!J37</f>
        <v>0</v>
      </c>
      <c r="I47" s="104">
        <f>C47*'2.FoodPricesAndComposition'!K37</f>
        <v>0</v>
      </c>
      <c r="J47" s="104">
        <f>C47*'2.FoodPricesAndComposition'!L37</f>
        <v>0</v>
      </c>
      <c r="K47" s="104">
        <f>C47*'2.FoodPricesAndComposition'!M37</f>
        <v>0</v>
      </c>
      <c r="L47" s="104">
        <f>C47*'2.FoodPricesAndComposition'!N37</f>
        <v>0</v>
      </c>
      <c r="M47" s="104">
        <f>C47*'2.FoodPricesAndComposition'!O37</f>
        <v>0</v>
      </c>
      <c r="N47" s="104">
        <f>C47*'2.FoodPricesAndComposition'!P37</f>
        <v>0</v>
      </c>
      <c r="O47" s="104">
        <f>C47*'2.FoodPricesAndComposition'!Q37</f>
        <v>0</v>
      </c>
      <c r="P47" s="104">
        <f>C47*'2.FoodPricesAndComposition'!R37</f>
        <v>0</v>
      </c>
      <c r="Q47" s="104">
        <f>C47*'2.FoodPricesAndComposition'!S37</f>
        <v>0</v>
      </c>
      <c r="R47" s="104">
        <f>C47*'2.FoodPricesAndComposition'!T37</f>
        <v>0</v>
      </c>
      <c r="S47" s="104">
        <f>C47*'2.FoodPricesAndComposition'!U37</f>
        <v>0</v>
      </c>
      <c r="T47" s="104">
        <f>C47*'2.FoodPricesAndComposition'!V37</f>
        <v>0</v>
      </c>
      <c r="U47" s="104">
        <f>C47*'2.FoodPricesAndComposition'!W37</f>
        <v>0</v>
      </c>
      <c r="V47" s="104">
        <f>C47*'2.FoodPricesAndComposition'!X37</f>
        <v>0</v>
      </c>
      <c r="W47" s="104">
        <f>C47*'2.FoodPricesAndComposition'!Y37</f>
        <v>0</v>
      </c>
      <c r="X47" s="104">
        <f>C47*'2.FoodPricesAndComposition'!Z37</f>
        <v>0</v>
      </c>
      <c r="Y47" s="104">
        <f>C47*'2.FoodPricesAndComposition'!AA37</f>
        <v>0</v>
      </c>
      <c r="Z47" s="104">
        <f>C47*'2.FoodPricesAndComposition'!AB37</f>
        <v>0</v>
      </c>
      <c r="AA47" s="104">
        <f>C47*'2.FoodPricesAndComposition'!AC37</f>
        <v>0</v>
      </c>
      <c r="AB47" s="104">
        <f>C47*'2.FoodPricesAndComposition'!AD37</f>
        <v>0</v>
      </c>
      <c r="AC47">
        <v>33</v>
      </c>
    </row>
    <row r="48" spans="1:29" x14ac:dyDescent="0.25">
      <c r="A48" s="111" t="str">
        <f>'2.FoodPricesAndComposition'!A38</f>
        <v>Rice, white, long grain, enriched, Stop &amp; Shop brand</v>
      </c>
      <c r="B48" s="97">
        <f>C48*'2.FoodPricesAndComposition'!F38</f>
        <v>0</v>
      </c>
      <c r="C48" s="146">
        <v>0</v>
      </c>
      <c r="D48" s="16" t="str">
        <f>'2.FoodPricesAndComposition'!D38</f>
        <v>0.25 cup</v>
      </c>
      <c r="E48" s="119">
        <f>'2.FoodPricesAndComposition'!F38</f>
        <v>0.15</v>
      </c>
      <c r="F48" s="104">
        <f>C48*'2.FoodPricesAndComposition'!H38</f>
        <v>0</v>
      </c>
      <c r="G48" s="104">
        <f>C48*'2.FoodPricesAndComposition'!I38</f>
        <v>0</v>
      </c>
      <c r="H48" s="104">
        <f>C48*'2.FoodPricesAndComposition'!J38</f>
        <v>0</v>
      </c>
      <c r="I48" s="104">
        <f>C48*'2.FoodPricesAndComposition'!K38</f>
        <v>0</v>
      </c>
      <c r="J48" s="104">
        <f>C48*'2.FoodPricesAndComposition'!L38</f>
        <v>0</v>
      </c>
      <c r="K48" s="104">
        <f>C48*'2.FoodPricesAndComposition'!M38</f>
        <v>0</v>
      </c>
      <c r="L48" s="104">
        <f>C48*'2.FoodPricesAndComposition'!N38</f>
        <v>0</v>
      </c>
      <c r="M48" s="104">
        <f>C48*'2.FoodPricesAndComposition'!O38</f>
        <v>0</v>
      </c>
      <c r="N48" s="104">
        <f>C48*'2.FoodPricesAndComposition'!P38</f>
        <v>0</v>
      </c>
      <c r="O48" s="104">
        <f>C48*'2.FoodPricesAndComposition'!Q38</f>
        <v>0</v>
      </c>
      <c r="P48" s="104">
        <f>C48*'2.FoodPricesAndComposition'!R38</f>
        <v>0</v>
      </c>
      <c r="Q48" s="104">
        <f>C48*'2.FoodPricesAndComposition'!S38</f>
        <v>0</v>
      </c>
      <c r="R48" s="104">
        <f>C48*'2.FoodPricesAndComposition'!T38</f>
        <v>0</v>
      </c>
      <c r="S48" s="104">
        <f>C48*'2.FoodPricesAndComposition'!U38</f>
        <v>0</v>
      </c>
      <c r="T48" s="104">
        <f>C48*'2.FoodPricesAndComposition'!V38</f>
        <v>0</v>
      </c>
      <c r="U48" s="104">
        <f>C48*'2.FoodPricesAndComposition'!W38</f>
        <v>0</v>
      </c>
      <c r="V48" s="104">
        <f>C48*'2.FoodPricesAndComposition'!X38</f>
        <v>0</v>
      </c>
      <c r="W48" s="104">
        <f>C48*'2.FoodPricesAndComposition'!Y38</f>
        <v>0</v>
      </c>
      <c r="X48" s="104">
        <f>C48*'2.FoodPricesAndComposition'!Z38</f>
        <v>0</v>
      </c>
      <c r="Y48" s="104">
        <f>C48*'2.FoodPricesAndComposition'!AA38</f>
        <v>0</v>
      </c>
      <c r="Z48" s="104">
        <f>C48*'2.FoodPricesAndComposition'!AB38</f>
        <v>0</v>
      </c>
      <c r="AA48" s="104">
        <f>C48*'2.FoodPricesAndComposition'!AC38</f>
        <v>0</v>
      </c>
      <c r="AB48" s="104">
        <f>C48*'2.FoodPricesAndComposition'!AD38</f>
        <v>0</v>
      </c>
      <c r="AC48">
        <v>34</v>
      </c>
    </row>
    <row r="49" spans="1:29" x14ac:dyDescent="0.25">
      <c r="A49" s="101" t="str">
        <f>'2.FoodPricesAndComposition'!A39</f>
        <v>Nuts, beans, seeds and oils</v>
      </c>
      <c r="C49" s="147">
        <v>0</v>
      </c>
      <c r="D49" s="16"/>
      <c r="E49" s="119"/>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v>35</v>
      </c>
    </row>
    <row r="50" spans="1:29" x14ac:dyDescent="0.25">
      <c r="A50" s="111" t="str">
        <f>'2.FoodPricesAndComposition'!A40</f>
        <v>Almonds, whole, Stop &amp; Shop brand</v>
      </c>
      <c r="B50" s="97">
        <f>C50*'2.FoodPricesAndComposition'!F40</f>
        <v>0</v>
      </c>
      <c r="C50" s="146">
        <v>0</v>
      </c>
      <c r="D50" s="16" t="str">
        <f>'2.FoodPricesAndComposition'!D40</f>
        <v>25 pieces</v>
      </c>
      <c r="E50" s="119">
        <f>'2.FoodPricesAndComposition'!F40</f>
        <v>0.66</v>
      </c>
      <c r="F50" s="104">
        <f>C50*'2.FoodPricesAndComposition'!H40</f>
        <v>0</v>
      </c>
      <c r="G50" s="104">
        <f>C50*'2.FoodPricesAndComposition'!I40</f>
        <v>0</v>
      </c>
      <c r="H50" s="104">
        <f>C50*'2.FoodPricesAndComposition'!J40</f>
        <v>0</v>
      </c>
      <c r="I50" s="104">
        <f>C50*'2.FoodPricesAndComposition'!K40</f>
        <v>0</v>
      </c>
      <c r="J50" s="104">
        <f>C50*'2.FoodPricesAndComposition'!L40</f>
        <v>0</v>
      </c>
      <c r="K50" s="104">
        <f>C50*'2.FoodPricesAndComposition'!M40</f>
        <v>0</v>
      </c>
      <c r="L50" s="104">
        <f>C50*'2.FoodPricesAndComposition'!N40</f>
        <v>0</v>
      </c>
      <c r="M50" s="104">
        <f>C50*'2.FoodPricesAndComposition'!O40</f>
        <v>0</v>
      </c>
      <c r="N50" s="104">
        <f>C50*'2.FoodPricesAndComposition'!P40</f>
        <v>0</v>
      </c>
      <c r="O50" s="104">
        <f>C50*'2.FoodPricesAndComposition'!Q40</f>
        <v>0</v>
      </c>
      <c r="P50" s="104">
        <f>C50*'2.FoodPricesAndComposition'!R40</f>
        <v>0</v>
      </c>
      <c r="Q50" s="104">
        <f>C50*'2.FoodPricesAndComposition'!S40</f>
        <v>0</v>
      </c>
      <c r="R50" s="104">
        <f>C50*'2.FoodPricesAndComposition'!T40</f>
        <v>0</v>
      </c>
      <c r="S50" s="104">
        <f>C50*'2.FoodPricesAndComposition'!U40</f>
        <v>0</v>
      </c>
      <c r="T50" s="104">
        <f>C50*'2.FoodPricesAndComposition'!V40</f>
        <v>0</v>
      </c>
      <c r="U50" s="104">
        <f>C50*'2.FoodPricesAndComposition'!W40</f>
        <v>0</v>
      </c>
      <c r="V50" s="104">
        <f>C50*'2.FoodPricesAndComposition'!X40</f>
        <v>0</v>
      </c>
      <c r="W50" s="104">
        <f>C50*'2.FoodPricesAndComposition'!Y40</f>
        <v>0</v>
      </c>
      <c r="X50" s="104">
        <f>C50*'2.FoodPricesAndComposition'!Z40</f>
        <v>0</v>
      </c>
      <c r="Y50" s="104">
        <f>C50*'2.FoodPricesAndComposition'!AA40</f>
        <v>0</v>
      </c>
      <c r="Z50" s="104">
        <f>C50*'2.FoodPricesAndComposition'!AB40</f>
        <v>0</v>
      </c>
      <c r="AA50" s="104">
        <f>C50*'2.FoodPricesAndComposition'!AC40</f>
        <v>0</v>
      </c>
      <c r="AB50" s="104">
        <f>C50*'2.FoodPricesAndComposition'!AD40</f>
        <v>0</v>
      </c>
      <c r="AC50">
        <v>36</v>
      </c>
    </row>
    <row r="51" spans="1:29" ht="17.100000000000001" customHeight="1" x14ac:dyDescent="0.25">
      <c r="A51" s="111" t="str">
        <f>'2.FoodPricesAndComposition'!A41</f>
        <v>Cashews, whole, Stop &amp; Shop brand</v>
      </c>
      <c r="B51" s="97">
        <f>C51*'2.FoodPricesAndComposition'!F41</f>
        <v>0</v>
      </c>
      <c r="C51" s="146">
        <v>0</v>
      </c>
      <c r="D51" s="16" t="str">
        <f>'2.FoodPricesAndComposition'!D41</f>
        <v>3 tbsp</v>
      </c>
      <c r="E51" s="119">
        <f>'2.FoodPricesAndComposition'!F41</f>
        <v>0.69</v>
      </c>
      <c r="F51" s="104">
        <f>C51*'2.FoodPricesAndComposition'!H41</f>
        <v>0</v>
      </c>
      <c r="G51" s="104">
        <f>C51*'2.FoodPricesAndComposition'!I41</f>
        <v>0</v>
      </c>
      <c r="H51" s="104">
        <f>C51*'2.FoodPricesAndComposition'!J41</f>
        <v>0</v>
      </c>
      <c r="I51" s="104">
        <f>C51*'2.FoodPricesAndComposition'!K41</f>
        <v>0</v>
      </c>
      <c r="J51" s="104">
        <f>C51*'2.FoodPricesAndComposition'!L41</f>
        <v>0</v>
      </c>
      <c r="K51" s="104">
        <f>C51*'2.FoodPricesAndComposition'!M41</f>
        <v>0</v>
      </c>
      <c r="L51" s="104">
        <f>C51*'2.FoodPricesAndComposition'!N41</f>
        <v>0</v>
      </c>
      <c r="M51" s="104">
        <f>C51*'2.FoodPricesAndComposition'!O41</f>
        <v>0</v>
      </c>
      <c r="N51" s="104">
        <f>C51*'2.FoodPricesAndComposition'!P41</f>
        <v>0</v>
      </c>
      <c r="O51" s="104">
        <f>C51*'2.FoodPricesAndComposition'!Q41</f>
        <v>0</v>
      </c>
      <c r="P51" s="104">
        <f>C51*'2.FoodPricesAndComposition'!R41</f>
        <v>0</v>
      </c>
      <c r="Q51" s="104">
        <f>C51*'2.FoodPricesAndComposition'!S41</f>
        <v>0</v>
      </c>
      <c r="R51" s="104">
        <f>C51*'2.FoodPricesAndComposition'!T41</f>
        <v>0</v>
      </c>
      <c r="S51" s="104">
        <f>C51*'2.FoodPricesAndComposition'!U41</f>
        <v>0</v>
      </c>
      <c r="T51" s="104">
        <f>C51*'2.FoodPricesAndComposition'!V41</f>
        <v>0</v>
      </c>
      <c r="U51" s="104">
        <f>C51*'2.FoodPricesAndComposition'!W41</f>
        <v>0</v>
      </c>
      <c r="V51" s="104">
        <f>C51*'2.FoodPricesAndComposition'!X41</f>
        <v>0</v>
      </c>
      <c r="W51" s="104">
        <f>C51*'2.FoodPricesAndComposition'!Y41</f>
        <v>0</v>
      </c>
      <c r="X51" s="104">
        <f>C51*'2.FoodPricesAndComposition'!Z41</f>
        <v>0</v>
      </c>
      <c r="Y51" s="104">
        <f>C51*'2.FoodPricesAndComposition'!AA41</f>
        <v>0</v>
      </c>
      <c r="Z51" s="104">
        <f>C51*'2.FoodPricesAndComposition'!AB41</f>
        <v>0</v>
      </c>
      <c r="AA51" s="104">
        <f>C51*'2.FoodPricesAndComposition'!AC41</f>
        <v>0</v>
      </c>
      <c r="AB51" s="104">
        <f>C51*'2.FoodPricesAndComposition'!AD41</f>
        <v>0</v>
      </c>
      <c r="AC51">
        <v>37</v>
      </c>
    </row>
    <row r="52" spans="1:29" x14ac:dyDescent="0.25">
      <c r="A52" s="111" t="str">
        <f>'2.FoodPricesAndComposition'!A42</f>
        <v xml:space="preserve">Walnuts, diced, Diamonds of California brand </v>
      </c>
      <c r="B52" s="97">
        <f>C52*'2.FoodPricesAndComposition'!F42</f>
        <v>0</v>
      </c>
      <c r="C52" s="146">
        <v>0</v>
      </c>
      <c r="D52" s="16" t="str">
        <f>'2.FoodPricesAndComposition'!D42</f>
        <v>0.25 cup</v>
      </c>
      <c r="E52" s="119">
        <f>'2.FoodPricesAndComposition'!F42</f>
        <v>0.67</v>
      </c>
      <c r="F52" s="104">
        <f>C52*'2.FoodPricesAndComposition'!H42</f>
        <v>0</v>
      </c>
      <c r="G52" s="104">
        <f>C52*'2.FoodPricesAndComposition'!I42</f>
        <v>0</v>
      </c>
      <c r="H52" s="104">
        <f>C52*'2.FoodPricesAndComposition'!J42</f>
        <v>0</v>
      </c>
      <c r="I52" s="104">
        <f>C52*'2.FoodPricesAndComposition'!K42</f>
        <v>0</v>
      </c>
      <c r="J52" s="104">
        <f>C52*'2.FoodPricesAndComposition'!L42</f>
        <v>0</v>
      </c>
      <c r="K52" s="104">
        <f>C52*'2.FoodPricesAndComposition'!M42</f>
        <v>0</v>
      </c>
      <c r="L52" s="104">
        <f>C52*'2.FoodPricesAndComposition'!N42</f>
        <v>0</v>
      </c>
      <c r="M52" s="104">
        <f>C52*'2.FoodPricesAndComposition'!O42</f>
        <v>0</v>
      </c>
      <c r="N52" s="104">
        <f>C52*'2.FoodPricesAndComposition'!P42</f>
        <v>0</v>
      </c>
      <c r="O52" s="104">
        <f>C52*'2.FoodPricesAndComposition'!Q42</f>
        <v>0</v>
      </c>
      <c r="P52" s="104">
        <f>C52*'2.FoodPricesAndComposition'!R42</f>
        <v>0</v>
      </c>
      <c r="Q52" s="104">
        <f>C52*'2.FoodPricesAndComposition'!S42</f>
        <v>0</v>
      </c>
      <c r="R52" s="104">
        <f>C52*'2.FoodPricesAndComposition'!T42</f>
        <v>0</v>
      </c>
      <c r="S52" s="104">
        <f>C52*'2.FoodPricesAndComposition'!U42</f>
        <v>0</v>
      </c>
      <c r="T52" s="104">
        <f>C52*'2.FoodPricesAndComposition'!V42</f>
        <v>0</v>
      </c>
      <c r="U52" s="104">
        <f>C52*'2.FoodPricesAndComposition'!W42</f>
        <v>0</v>
      </c>
      <c r="V52" s="104">
        <f>C52*'2.FoodPricesAndComposition'!X42</f>
        <v>0</v>
      </c>
      <c r="W52" s="104">
        <f>C52*'2.FoodPricesAndComposition'!Y42</f>
        <v>0</v>
      </c>
      <c r="X52" s="104">
        <f>C52*'2.FoodPricesAndComposition'!Z42</f>
        <v>0</v>
      </c>
      <c r="Y52" s="104">
        <f>C52*'2.FoodPricesAndComposition'!AA42</f>
        <v>0</v>
      </c>
      <c r="Z52" s="104">
        <f>C52*'2.FoodPricesAndComposition'!AB42</f>
        <v>0</v>
      </c>
      <c r="AA52" s="104">
        <f>C52*'2.FoodPricesAndComposition'!AC42</f>
        <v>0</v>
      </c>
      <c r="AB52" s="104">
        <f>C52*'2.FoodPricesAndComposition'!AD42</f>
        <v>0</v>
      </c>
      <c r="AC52">
        <v>38</v>
      </c>
    </row>
    <row r="53" spans="1:29" x14ac:dyDescent="0.25">
      <c r="A53" s="111" t="str">
        <f>'2.FoodPricesAndComposition'!A43</f>
        <v>Beans, black, dried, Goya Foods brand</v>
      </c>
      <c r="B53" s="97">
        <f>C53*'2.FoodPricesAndComposition'!F43</f>
        <v>0</v>
      </c>
      <c r="C53" s="146">
        <v>0</v>
      </c>
      <c r="D53" s="16" t="str">
        <f>'2.FoodPricesAndComposition'!D43</f>
        <v>0.25 cup</v>
      </c>
      <c r="E53" s="119">
        <f>'2.FoodPricesAndComposition'!F43</f>
        <v>0.2</v>
      </c>
      <c r="F53" s="104">
        <f>C53*'2.FoodPricesAndComposition'!H43</f>
        <v>0</v>
      </c>
      <c r="G53" s="104">
        <f>C53*'2.FoodPricesAndComposition'!I43</f>
        <v>0</v>
      </c>
      <c r="H53" s="104">
        <f>C53*'2.FoodPricesAndComposition'!J43</f>
        <v>0</v>
      </c>
      <c r="I53" s="104">
        <f>C53*'2.FoodPricesAndComposition'!K43</f>
        <v>0</v>
      </c>
      <c r="J53" s="104">
        <f>C53*'2.FoodPricesAndComposition'!L43</f>
        <v>0</v>
      </c>
      <c r="K53" s="104">
        <f>C53*'2.FoodPricesAndComposition'!M43</f>
        <v>0</v>
      </c>
      <c r="L53" s="104">
        <f>C53*'2.FoodPricesAndComposition'!N43</f>
        <v>0</v>
      </c>
      <c r="M53" s="104">
        <f>C53*'2.FoodPricesAndComposition'!O43</f>
        <v>0</v>
      </c>
      <c r="N53" s="104">
        <f>C53*'2.FoodPricesAndComposition'!P43</f>
        <v>0</v>
      </c>
      <c r="O53" s="104">
        <f>C53*'2.FoodPricesAndComposition'!Q43</f>
        <v>0</v>
      </c>
      <c r="P53" s="104">
        <f>C53*'2.FoodPricesAndComposition'!R43</f>
        <v>0</v>
      </c>
      <c r="Q53" s="104">
        <f>C53*'2.FoodPricesAndComposition'!S43</f>
        <v>0</v>
      </c>
      <c r="R53" s="104">
        <f>C53*'2.FoodPricesAndComposition'!T43</f>
        <v>0</v>
      </c>
      <c r="S53" s="104">
        <f>C53*'2.FoodPricesAndComposition'!U43</f>
        <v>0</v>
      </c>
      <c r="T53" s="104">
        <f>C53*'2.FoodPricesAndComposition'!V43</f>
        <v>0</v>
      </c>
      <c r="U53" s="104">
        <f>C53*'2.FoodPricesAndComposition'!W43</f>
        <v>0</v>
      </c>
      <c r="V53" s="104">
        <f>C53*'2.FoodPricesAndComposition'!X43</f>
        <v>0</v>
      </c>
      <c r="W53" s="104">
        <f>C53*'2.FoodPricesAndComposition'!Y43</f>
        <v>0</v>
      </c>
      <c r="X53" s="104">
        <f>C53*'2.FoodPricesAndComposition'!Z43</f>
        <v>0</v>
      </c>
      <c r="Y53" s="104">
        <f>C53*'2.FoodPricesAndComposition'!AA43</f>
        <v>0</v>
      </c>
      <c r="Z53" s="104">
        <f>C53*'2.FoodPricesAndComposition'!AB43</f>
        <v>0</v>
      </c>
      <c r="AA53" s="104">
        <f>C53*'2.FoodPricesAndComposition'!AC43</f>
        <v>0</v>
      </c>
      <c r="AB53" s="104">
        <f>C53*'2.FoodPricesAndComposition'!AD43</f>
        <v>0</v>
      </c>
      <c r="AC53">
        <v>39</v>
      </c>
    </row>
    <row r="54" spans="1:29" x14ac:dyDescent="0.25">
      <c r="A54" s="111" t="str">
        <f>'2.FoodPricesAndComposition'!A44</f>
        <v>Beans, black, canned, Goya Foods brand</v>
      </c>
      <c r="B54" s="97">
        <f>C54*'2.FoodPricesAndComposition'!F44</f>
        <v>0</v>
      </c>
      <c r="C54" s="146">
        <v>0</v>
      </c>
      <c r="D54" s="16" t="str">
        <f>'2.FoodPricesAndComposition'!D44</f>
        <v>0.5 cup</v>
      </c>
      <c r="E54" s="119">
        <f>'2.FoodPricesAndComposition'!F44</f>
        <v>0.36</v>
      </c>
      <c r="F54" s="104">
        <f>C54*'2.FoodPricesAndComposition'!H44</f>
        <v>0</v>
      </c>
      <c r="G54" s="104">
        <f>C54*'2.FoodPricesAndComposition'!I44</f>
        <v>0</v>
      </c>
      <c r="H54" s="104">
        <f>C54*'2.FoodPricesAndComposition'!J44</f>
        <v>0</v>
      </c>
      <c r="I54" s="104">
        <f>C54*'2.FoodPricesAndComposition'!K44</f>
        <v>0</v>
      </c>
      <c r="J54" s="104">
        <f>C54*'2.FoodPricesAndComposition'!L44</f>
        <v>0</v>
      </c>
      <c r="K54" s="104">
        <f>C54*'2.FoodPricesAndComposition'!M44</f>
        <v>0</v>
      </c>
      <c r="L54" s="104">
        <f>C54*'2.FoodPricesAndComposition'!N44</f>
        <v>0</v>
      </c>
      <c r="M54" s="104">
        <f>C54*'2.FoodPricesAndComposition'!O44</f>
        <v>0</v>
      </c>
      <c r="N54" s="104">
        <f>C54*'2.FoodPricesAndComposition'!P44</f>
        <v>0</v>
      </c>
      <c r="O54" s="104">
        <f>C54*'2.FoodPricesAndComposition'!Q44</f>
        <v>0</v>
      </c>
      <c r="P54" s="104">
        <f>C54*'2.FoodPricesAndComposition'!R44</f>
        <v>0</v>
      </c>
      <c r="Q54" s="104">
        <f>C54*'2.FoodPricesAndComposition'!S44</f>
        <v>0</v>
      </c>
      <c r="R54" s="104">
        <f>C54*'2.FoodPricesAndComposition'!T44</f>
        <v>0</v>
      </c>
      <c r="S54" s="104">
        <f>C54*'2.FoodPricesAndComposition'!U44</f>
        <v>0</v>
      </c>
      <c r="T54" s="104">
        <f>C54*'2.FoodPricesAndComposition'!V44</f>
        <v>0</v>
      </c>
      <c r="U54" s="104">
        <f>C54*'2.FoodPricesAndComposition'!W44</f>
        <v>0</v>
      </c>
      <c r="V54" s="104">
        <f>C54*'2.FoodPricesAndComposition'!X44</f>
        <v>0</v>
      </c>
      <c r="W54" s="104">
        <f>C54*'2.FoodPricesAndComposition'!Y44</f>
        <v>0</v>
      </c>
      <c r="X54" s="104">
        <f>C54*'2.FoodPricesAndComposition'!Z44</f>
        <v>0</v>
      </c>
      <c r="Y54" s="104">
        <f>C54*'2.FoodPricesAndComposition'!AA44</f>
        <v>0</v>
      </c>
      <c r="Z54" s="104">
        <f>C54*'2.FoodPricesAndComposition'!AB44</f>
        <v>0</v>
      </c>
      <c r="AA54" s="104">
        <f>C54*'2.FoodPricesAndComposition'!AC44</f>
        <v>0</v>
      </c>
      <c r="AB54" s="104">
        <f>C54*'2.FoodPricesAndComposition'!AD44</f>
        <v>0</v>
      </c>
      <c r="AC54">
        <v>40</v>
      </c>
    </row>
    <row r="55" spans="1:29" x14ac:dyDescent="0.25">
      <c r="A55" s="111" t="str">
        <f>'2.FoodPricesAndComposition'!A45</f>
        <v>Beans, black, refried, Ducal brand</v>
      </c>
      <c r="B55" s="97">
        <f>C55*'2.FoodPricesAndComposition'!F45</f>
        <v>0</v>
      </c>
      <c r="C55" s="146">
        <v>0</v>
      </c>
      <c r="D55" s="16" t="str">
        <f>'2.FoodPricesAndComposition'!D45</f>
        <v>0.5 cup</v>
      </c>
      <c r="E55" s="119">
        <f>'2.FoodPricesAndComposition'!F45</f>
        <v>0.83</v>
      </c>
      <c r="F55" s="104">
        <f>C55*'2.FoodPricesAndComposition'!H45</f>
        <v>0</v>
      </c>
      <c r="G55" s="104">
        <f>C55*'2.FoodPricesAndComposition'!I45</f>
        <v>0</v>
      </c>
      <c r="H55" s="104">
        <f>C55*'2.FoodPricesAndComposition'!J45</f>
        <v>0</v>
      </c>
      <c r="I55" s="104">
        <f>C55*'2.FoodPricesAndComposition'!K45</f>
        <v>0</v>
      </c>
      <c r="J55" s="104">
        <f>C55*'2.FoodPricesAndComposition'!L45</f>
        <v>0</v>
      </c>
      <c r="K55" s="104">
        <f>C55*'2.FoodPricesAndComposition'!M45</f>
        <v>0</v>
      </c>
      <c r="L55" s="104">
        <f>C55*'2.FoodPricesAndComposition'!N45</f>
        <v>0</v>
      </c>
      <c r="M55" s="104">
        <f>C55*'2.FoodPricesAndComposition'!O45</f>
        <v>0</v>
      </c>
      <c r="N55" s="104">
        <f>C55*'2.FoodPricesAndComposition'!P45</f>
        <v>0</v>
      </c>
      <c r="O55" s="104">
        <f>C55*'2.FoodPricesAndComposition'!Q45</f>
        <v>0</v>
      </c>
      <c r="P55" s="104">
        <f>C55*'2.FoodPricesAndComposition'!R45</f>
        <v>0</v>
      </c>
      <c r="Q55" s="104">
        <f>C55*'2.FoodPricesAndComposition'!S45</f>
        <v>0</v>
      </c>
      <c r="R55" s="104">
        <f>C55*'2.FoodPricesAndComposition'!T45</f>
        <v>0</v>
      </c>
      <c r="S55" s="104">
        <f>C55*'2.FoodPricesAndComposition'!U45</f>
        <v>0</v>
      </c>
      <c r="T55" s="104">
        <f>C55*'2.FoodPricesAndComposition'!V45</f>
        <v>0</v>
      </c>
      <c r="U55" s="104">
        <f>C55*'2.FoodPricesAndComposition'!W45</f>
        <v>0</v>
      </c>
      <c r="V55" s="104">
        <f>C55*'2.FoodPricesAndComposition'!X45</f>
        <v>0</v>
      </c>
      <c r="W55" s="104">
        <f>C55*'2.FoodPricesAndComposition'!Y45</f>
        <v>0</v>
      </c>
      <c r="X55" s="104">
        <f>C55*'2.FoodPricesAndComposition'!Z45</f>
        <v>0</v>
      </c>
      <c r="Y55" s="104">
        <f>C55*'2.FoodPricesAndComposition'!AA45</f>
        <v>0</v>
      </c>
      <c r="Z55" s="104">
        <f>C55*'2.FoodPricesAndComposition'!AB45</f>
        <v>0</v>
      </c>
      <c r="AA55" s="104">
        <f>C55*'2.FoodPricesAndComposition'!AC45</f>
        <v>0</v>
      </c>
      <c r="AB55" s="104">
        <f>C55*'2.FoodPricesAndComposition'!AD45</f>
        <v>0</v>
      </c>
      <c r="AC55">
        <v>41</v>
      </c>
    </row>
    <row r="56" spans="1:29" ht="15" customHeight="1" x14ac:dyDescent="0.25">
      <c r="A56" s="111" t="str">
        <f>'2.FoodPricesAndComposition'!A46</f>
        <v>Chick peas - garbanzos, canned, Goya Foods brand</v>
      </c>
      <c r="B56" s="97">
        <f>C56*'2.FoodPricesAndComposition'!F46</f>
        <v>0</v>
      </c>
      <c r="C56" s="146">
        <v>0</v>
      </c>
      <c r="D56" s="16" t="str">
        <f>'2.FoodPricesAndComposition'!D46</f>
        <v>0.5 cup</v>
      </c>
      <c r="E56" s="119">
        <f>'2.FoodPricesAndComposition'!F46</f>
        <v>0.36</v>
      </c>
      <c r="F56" s="104">
        <f>C56*'2.FoodPricesAndComposition'!H46</f>
        <v>0</v>
      </c>
      <c r="G56" s="104">
        <f>C56*'2.FoodPricesAndComposition'!I46</f>
        <v>0</v>
      </c>
      <c r="H56" s="104">
        <f>C56*'2.FoodPricesAndComposition'!J46</f>
        <v>0</v>
      </c>
      <c r="I56" s="104">
        <f>C56*'2.FoodPricesAndComposition'!K46</f>
        <v>0</v>
      </c>
      <c r="J56" s="104">
        <f>C56*'2.FoodPricesAndComposition'!L46</f>
        <v>0</v>
      </c>
      <c r="K56" s="104">
        <f>C56*'2.FoodPricesAndComposition'!M46</f>
        <v>0</v>
      </c>
      <c r="L56" s="104">
        <f>C56*'2.FoodPricesAndComposition'!N46</f>
        <v>0</v>
      </c>
      <c r="M56" s="104">
        <f>C56*'2.FoodPricesAndComposition'!O46</f>
        <v>0</v>
      </c>
      <c r="N56" s="104">
        <f>C56*'2.FoodPricesAndComposition'!P46</f>
        <v>0</v>
      </c>
      <c r="O56" s="104">
        <f>C56*'2.FoodPricesAndComposition'!Q46</f>
        <v>0</v>
      </c>
      <c r="P56" s="104">
        <f>C56*'2.FoodPricesAndComposition'!R46</f>
        <v>0</v>
      </c>
      <c r="Q56" s="104">
        <f>C56*'2.FoodPricesAndComposition'!S46</f>
        <v>0</v>
      </c>
      <c r="R56" s="104">
        <f>C56*'2.FoodPricesAndComposition'!T46</f>
        <v>0</v>
      </c>
      <c r="S56" s="104">
        <f>C56*'2.FoodPricesAndComposition'!U46</f>
        <v>0</v>
      </c>
      <c r="T56" s="104">
        <f>C56*'2.FoodPricesAndComposition'!V46</f>
        <v>0</v>
      </c>
      <c r="U56" s="104">
        <f>C56*'2.FoodPricesAndComposition'!W46</f>
        <v>0</v>
      </c>
      <c r="V56" s="104">
        <f>C56*'2.FoodPricesAndComposition'!X46</f>
        <v>0</v>
      </c>
      <c r="W56" s="104">
        <f>C56*'2.FoodPricesAndComposition'!Y46</f>
        <v>0</v>
      </c>
      <c r="X56" s="104">
        <f>C56*'2.FoodPricesAndComposition'!Z46</f>
        <v>0</v>
      </c>
      <c r="Y56" s="104">
        <f>C56*'2.FoodPricesAndComposition'!AA46</f>
        <v>0</v>
      </c>
      <c r="Z56" s="104">
        <f>C56*'2.FoodPricesAndComposition'!AB46</f>
        <v>0</v>
      </c>
      <c r="AA56" s="104">
        <f>C56*'2.FoodPricesAndComposition'!AC46</f>
        <v>0</v>
      </c>
      <c r="AB56" s="104">
        <f>C56*'2.FoodPricesAndComposition'!AD46</f>
        <v>0</v>
      </c>
      <c r="AC56">
        <v>42</v>
      </c>
    </row>
    <row r="57" spans="1:29" x14ac:dyDescent="0.25">
      <c r="A57" s="111" t="str">
        <f>'2.FoodPricesAndComposition'!A47</f>
        <v>Peanut butter, chunky, Stop &amp; Shop brand</v>
      </c>
      <c r="B57" s="97">
        <f>C57*'2.FoodPricesAndComposition'!F47</f>
        <v>0</v>
      </c>
      <c r="C57" s="146">
        <v>0</v>
      </c>
      <c r="D57" s="16" t="str">
        <f>'2.FoodPricesAndComposition'!D47</f>
        <v>2 tbsp</v>
      </c>
      <c r="E57" s="119">
        <f>'2.FoodPricesAndComposition'!F47</f>
        <v>0.18</v>
      </c>
      <c r="F57" s="104">
        <f>C57*'2.FoodPricesAndComposition'!H47</f>
        <v>0</v>
      </c>
      <c r="G57" s="104">
        <f>C57*'2.FoodPricesAndComposition'!I47</f>
        <v>0</v>
      </c>
      <c r="H57" s="104">
        <f>C57*'2.FoodPricesAndComposition'!J47</f>
        <v>0</v>
      </c>
      <c r="I57" s="104">
        <f>C57*'2.FoodPricesAndComposition'!K47</f>
        <v>0</v>
      </c>
      <c r="J57" s="104">
        <f>C57*'2.FoodPricesAndComposition'!L47</f>
        <v>0</v>
      </c>
      <c r="K57" s="104">
        <f>C57*'2.FoodPricesAndComposition'!M47</f>
        <v>0</v>
      </c>
      <c r="L57" s="104">
        <f>C57*'2.FoodPricesAndComposition'!N47</f>
        <v>0</v>
      </c>
      <c r="M57" s="104">
        <f>C57*'2.FoodPricesAndComposition'!O47</f>
        <v>0</v>
      </c>
      <c r="N57" s="104">
        <f>C57*'2.FoodPricesAndComposition'!P47</f>
        <v>0</v>
      </c>
      <c r="O57" s="104">
        <f>C57*'2.FoodPricesAndComposition'!Q47</f>
        <v>0</v>
      </c>
      <c r="P57" s="104">
        <f>C57*'2.FoodPricesAndComposition'!R47</f>
        <v>0</v>
      </c>
      <c r="Q57" s="104">
        <f>C57*'2.FoodPricesAndComposition'!S47</f>
        <v>0</v>
      </c>
      <c r="R57" s="104">
        <f>C57*'2.FoodPricesAndComposition'!T47</f>
        <v>0</v>
      </c>
      <c r="S57" s="104">
        <f>C57*'2.FoodPricesAndComposition'!U47</f>
        <v>0</v>
      </c>
      <c r="T57" s="104">
        <f>C57*'2.FoodPricesAndComposition'!V47</f>
        <v>0</v>
      </c>
      <c r="U57" s="104">
        <f>C57*'2.FoodPricesAndComposition'!W47</f>
        <v>0</v>
      </c>
      <c r="V57" s="104">
        <f>C57*'2.FoodPricesAndComposition'!X47</f>
        <v>0</v>
      </c>
      <c r="W57" s="104">
        <f>C57*'2.FoodPricesAndComposition'!Y47</f>
        <v>0</v>
      </c>
      <c r="X57" s="104">
        <f>C57*'2.FoodPricesAndComposition'!Z47</f>
        <v>0</v>
      </c>
      <c r="Y57" s="104">
        <f>C57*'2.FoodPricesAndComposition'!AA47</f>
        <v>0</v>
      </c>
      <c r="Z57" s="104">
        <f>C57*'2.FoodPricesAndComposition'!AB47</f>
        <v>0</v>
      </c>
      <c r="AA57" s="104">
        <f>C57*'2.FoodPricesAndComposition'!AC47</f>
        <v>0</v>
      </c>
      <c r="AB57" s="104">
        <f>C57*'2.FoodPricesAndComposition'!AD47</f>
        <v>0</v>
      </c>
      <c r="AC57">
        <v>43</v>
      </c>
    </row>
    <row r="58" spans="1:29" x14ac:dyDescent="0.25">
      <c r="A58" s="111" t="str">
        <f>'2.FoodPricesAndComposition'!A48</f>
        <v>Peanut butter, creamy, Stop &amp; Shop brand</v>
      </c>
      <c r="B58" s="97">
        <f>C58*'2.FoodPricesAndComposition'!F48</f>
        <v>0</v>
      </c>
      <c r="C58" s="146">
        <v>0</v>
      </c>
      <c r="D58" s="16" t="str">
        <f>'2.FoodPricesAndComposition'!D48</f>
        <v>2 tbsp</v>
      </c>
      <c r="E58" s="119">
        <f>'2.FoodPricesAndComposition'!F48</f>
        <v>0.18</v>
      </c>
      <c r="F58" s="104">
        <f>C58*'2.FoodPricesAndComposition'!H48</f>
        <v>0</v>
      </c>
      <c r="G58" s="104">
        <f>C58*'2.FoodPricesAndComposition'!I48</f>
        <v>0</v>
      </c>
      <c r="H58" s="104">
        <f>C58*'2.FoodPricesAndComposition'!J48</f>
        <v>0</v>
      </c>
      <c r="I58" s="104">
        <f>C58*'2.FoodPricesAndComposition'!K48</f>
        <v>0</v>
      </c>
      <c r="J58" s="104">
        <f>C58*'2.FoodPricesAndComposition'!L48</f>
        <v>0</v>
      </c>
      <c r="K58" s="104">
        <f>C58*'2.FoodPricesAndComposition'!M48</f>
        <v>0</v>
      </c>
      <c r="L58" s="104">
        <f>C58*'2.FoodPricesAndComposition'!N48</f>
        <v>0</v>
      </c>
      <c r="M58" s="104">
        <f>C58*'2.FoodPricesAndComposition'!O48</f>
        <v>0</v>
      </c>
      <c r="N58" s="104">
        <f>C58*'2.FoodPricesAndComposition'!P48</f>
        <v>0</v>
      </c>
      <c r="O58" s="104">
        <f>C58*'2.FoodPricesAndComposition'!Q48</f>
        <v>0</v>
      </c>
      <c r="P58" s="104">
        <f>C58*'2.FoodPricesAndComposition'!R48</f>
        <v>0</v>
      </c>
      <c r="Q58" s="104">
        <f>C58*'2.FoodPricesAndComposition'!S48</f>
        <v>0</v>
      </c>
      <c r="R58" s="104">
        <f>C58*'2.FoodPricesAndComposition'!T48</f>
        <v>0</v>
      </c>
      <c r="S58" s="104">
        <f>C58*'2.FoodPricesAndComposition'!U48</f>
        <v>0</v>
      </c>
      <c r="T58" s="104">
        <f>C58*'2.FoodPricesAndComposition'!V48</f>
        <v>0</v>
      </c>
      <c r="U58" s="104">
        <f>C58*'2.FoodPricesAndComposition'!W48</f>
        <v>0</v>
      </c>
      <c r="V58" s="104">
        <f>C58*'2.FoodPricesAndComposition'!X48</f>
        <v>0</v>
      </c>
      <c r="W58" s="104">
        <f>C58*'2.FoodPricesAndComposition'!Y48</f>
        <v>0</v>
      </c>
      <c r="X58" s="104">
        <f>C58*'2.FoodPricesAndComposition'!Z48</f>
        <v>0</v>
      </c>
      <c r="Y58" s="104">
        <f>C58*'2.FoodPricesAndComposition'!AA48</f>
        <v>0</v>
      </c>
      <c r="Z58" s="104">
        <f>C58*'2.FoodPricesAndComposition'!AB48</f>
        <v>0</v>
      </c>
      <c r="AA58" s="104">
        <f>C58*'2.FoodPricesAndComposition'!AC48</f>
        <v>0</v>
      </c>
      <c r="AB58" s="104">
        <f>C58*'2.FoodPricesAndComposition'!AD48</f>
        <v>0</v>
      </c>
      <c r="AC58">
        <v>44</v>
      </c>
    </row>
    <row r="59" spans="1:29" x14ac:dyDescent="0.25">
      <c r="A59" s="111" t="str">
        <f>'2.FoodPricesAndComposition'!A49</f>
        <v>Margarine sticks, 4 qrtrs, Stop &amp; Shop brand</v>
      </c>
      <c r="B59" s="97">
        <f>C59*'2.FoodPricesAndComposition'!F49</f>
        <v>0</v>
      </c>
      <c r="C59" s="146">
        <v>0</v>
      </c>
      <c r="D59" s="16" t="str">
        <f>'2.FoodPricesAndComposition'!D49</f>
        <v>1 tbsp</v>
      </c>
      <c r="E59" s="119">
        <f>'2.FoodPricesAndComposition'!F49</f>
        <v>0.06</v>
      </c>
      <c r="F59" s="104">
        <f>C59*'2.FoodPricesAndComposition'!H49</f>
        <v>0</v>
      </c>
      <c r="G59" s="104">
        <f>C59*'2.FoodPricesAndComposition'!I49</f>
        <v>0</v>
      </c>
      <c r="H59" s="104">
        <f>C59*'2.FoodPricesAndComposition'!J49</f>
        <v>0</v>
      </c>
      <c r="I59" s="104">
        <f>C59*'2.FoodPricesAndComposition'!K49</f>
        <v>0</v>
      </c>
      <c r="J59" s="104">
        <f>C59*'2.FoodPricesAndComposition'!L49</f>
        <v>0</v>
      </c>
      <c r="K59" s="104">
        <f>C59*'2.FoodPricesAndComposition'!M49</f>
        <v>0</v>
      </c>
      <c r="L59" s="104">
        <f>C59*'2.FoodPricesAndComposition'!N49</f>
        <v>0</v>
      </c>
      <c r="M59" s="104">
        <f>C59*'2.FoodPricesAndComposition'!O49</f>
        <v>0</v>
      </c>
      <c r="N59" s="104">
        <f>C59*'2.FoodPricesAndComposition'!P49</f>
        <v>0</v>
      </c>
      <c r="O59" s="104">
        <f>C59*'2.FoodPricesAndComposition'!Q49</f>
        <v>0</v>
      </c>
      <c r="P59" s="104">
        <f>C59*'2.FoodPricesAndComposition'!R49</f>
        <v>0</v>
      </c>
      <c r="Q59" s="104">
        <f>C59*'2.FoodPricesAndComposition'!S49</f>
        <v>0</v>
      </c>
      <c r="R59" s="104">
        <f>C59*'2.FoodPricesAndComposition'!T49</f>
        <v>0</v>
      </c>
      <c r="S59" s="104">
        <f>C59*'2.FoodPricesAndComposition'!U49</f>
        <v>0</v>
      </c>
      <c r="T59" s="104">
        <f>C59*'2.FoodPricesAndComposition'!V49</f>
        <v>0</v>
      </c>
      <c r="U59" s="104">
        <f>C59*'2.FoodPricesAndComposition'!W49</f>
        <v>0</v>
      </c>
      <c r="V59" s="104">
        <f>C59*'2.FoodPricesAndComposition'!X49</f>
        <v>0</v>
      </c>
      <c r="W59" s="104">
        <f>C59*'2.FoodPricesAndComposition'!Y49</f>
        <v>0</v>
      </c>
      <c r="X59" s="104">
        <f>C59*'2.FoodPricesAndComposition'!Z49</f>
        <v>0</v>
      </c>
      <c r="Y59" s="104">
        <f>C59*'2.FoodPricesAndComposition'!AA49</f>
        <v>0</v>
      </c>
      <c r="Z59" s="104">
        <f>C59*'2.FoodPricesAndComposition'!AB49</f>
        <v>0</v>
      </c>
      <c r="AA59" s="104">
        <f>C59*'2.FoodPricesAndComposition'!AC49</f>
        <v>0</v>
      </c>
      <c r="AB59" s="104">
        <f>C59*'2.FoodPricesAndComposition'!AD49</f>
        <v>0</v>
      </c>
      <c r="AC59">
        <v>45</v>
      </c>
    </row>
    <row r="60" spans="1:29" x14ac:dyDescent="0.25">
      <c r="A60" s="111" t="str">
        <f>'2.FoodPricesAndComposition'!A50</f>
        <v>Vegetable Oil , 100% Soybean Oil, Stop &amp; Shop brand</v>
      </c>
      <c r="B60" s="97">
        <f>C60*'2.FoodPricesAndComposition'!F50</f>
        <v>0</v>
      </c>
      <c r="C60" s="146">
        <v>0</v>
      </c>
      <c r="D60" s="16" t="str">
        <f>'2.FoodPricesAndComposition'!D50</f>
        <v>1 tbsp</v>
      </c>
      <c r="E60" s="119">
        <f>'2.FoodPricesAndComposition'!F50</f>
        <v>0.05</v>
      </c>
      <c r="F60" s="104">
        <f>C60*'2.FoodPricesAndComposition'!H50</f>
        <v>0</v>
      </c>
      <c r="G60" s="104">
        <f>C60*'2.FoodPricesAndComposition'!I50</f>
        <v>0</v>
      </c>
      <c r="H60" s="104">
        <f>C60*'2.FoodPricesAndComposition'!J50</f>
        <v>0</v>
      </c>
      <c r="I60" s="104">
        <f>C60*'2.FoodPricesAndComposition'!K50</f>
        <v>0</v>
      </c>
      <c r="J60" s="104">
        <f>C60*'2.FoodPricesAndComposition'!L50</f>
        <v>0</v>
      </c>
      <c r="K60" s="104">
        <f>C60*'2.FoodPricesAndComposition'!M50</f>
        <v>0</v>
      </c>
      <c r="L60" s="104">
        <f>C60*'2.FoodPricesAndComposition'!N50</f>
        <v>0</v>
      </c>
      <c r="M60" s="104">
        <f>C60*'2.FoodPricesAndComposition'!O50</f>
        <v>0</v>
      </c>
      <c r="N60" s="104">
        <f>C60*'2.FoodPricesAndComposition'!P50</f>
        <v>0</v>
      </c>
      <c r="O60" s="104">
        <f>C60*'2.FoodPricesAndComposition'!Q50</f>
        <v>0</v>
      </c>
      <c r="P60" s="104">
        <f>C60*'2.FoodPricesAndComposition'!R50</f>
        <v>0</v>
      </c>
      <c r="Q60" s="104">
        <f>C60*'2.FoodPricesAndComposition'!S50</f>
        <v>0</v>
      </c>
      <c r="R60" s="104">
        <f>C60*'2.FoodPricesAndComposition'!T50</f>
        <v>0</v>
      </c>
      <c r="S60" s="104">
        <f>C60*'2.FoodPricesAndComposition'!U50</f>
        <v>0</v>
      </c>
      <c r="T60" s="104">
        <f>C60*'2.FoodPricesAndComposition'!V50</f>
        <v>0</v>
      </c>
      <c r="U60" s="104">
        <f>C60*'2.FoodPricesAndComposition'!W50</f>
        <v>0</v>
      </c>
      <c r="V60" s="104">
        <f>C60*'2.FoodPricesAndComposition'!X50</f>
        <v>0</v>
      </c>
      <c r="W60" s="104">
        <f>C60*'2.FoodPricesAndComposition'!Y50</f>
        <v>0</v>
      </c>
      <c r="X60" s="104">
        <f>C60*'2.FoodPricesAndComposition'!Z50</f>
        <v>0</v>
      </c>
      <c r="Y60" s="104">
        <f>C60*'2.FoodPricesAndComposition'!AA50</f>
        <v>0</v>
      </c>
      <c r="Z60" s="104">
        <f>C60*'2.FoodPricesAndComposition'!AB50</f>
        <v>0</v>
      </c>
      <c r="AA60" s="104">
        <f>C60*'2.FoodPricesAndComposition'!AC50</f>
        <v>0</v>
      </c>
      <c r="AB60" s="104">
        <f>C60*'2.FoodPricesAndComposition'!AD50</f>
        <v>0</v>
      </c>
      <c r="AC60">
        <v>46</v>
      </c>
    </row>
    <row r="61" spans="1:29" x14ac:dyDescent="0.25">
      <c r="A61" s="101" t="str">
        <f>'2.FoodPricesAndComposition'!A51</f>
        <v>Animal-sourced foods and alternatives</v>
      </c>
      <c r="C61" s="147">
        <v>0</v>
      </c>
      <c r="D61" s="16"/>
      <c r="E61" s="119"/>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v>47</v>
      </c>
    </row>
    <row r="62" spans="1:29" x14ac:dyDescent="0.25">
      <c r="A62" s="111" t="str">
        <f>'2.FoodPricesAndComposition'!A52</f>
        <v>Cheese, cheddar shredded, Stop &amp; Shop brand</v>
      </c>
      <c r="B62" s="97">
        <f>C62*'2.FoodPricesAndComposition'!F52</f>
        <v>0</v>
      </c>
      <c r="C62" s="146">
        <v>0</v>
      </c>
      <c r="D62" s="16" t="str">
        <f>'2.FoodPricesAndComposition'!D52</f>
        <v>0.25 cup</v>
      </c>
      <c r="E62" s="119">
        <f>'2.FoodPricesAndComposition'!F52</f>
        <v>0.31</v>
      </c>
      <c r="F62" s="104">
        <f>C62*'2.FoodPricesAndComposition'!H52</f>
        <v>0</v>
      </c>
      <c r="G62" s="104">
        <f>C62*'2.FoodPricesAndComposition'!I52</f>
        <v>0</v>
      </c>
      <c r="H62" s="104">
        <f>C62*'2.FoodPricesAndComposition'!J52</f>
        <v>0</v>
      </c>
      <c r="I62" s="104">
        <f>C62*'2.FoodPricesAndComposition'!K52</f>
        <v>0</v>
      </c>
      <c r="J62" s="104">
        <f>C62*'2.FoodPricesAndComposition'!L52</f>
        <v>0</v>
      </c>
      <c r="K62" s="104">
        <f>C62*'2.FoodPricesAndComposition'!M52</f>
        <v>0</v>
      </c>
      <c r="L62" s="104">
        <f>C62*'2.FoodPricesAndComposition'!N52</f>
        <v>0</v>
      </c>
      <c r="M62" s="104">
        <f>C62*'2.FoodPricesAndComposition'!O52</f>
        <v>0</v>
      </c>
      <c r="N62" s="104">
        <f>C62*'2.FoodPricesAndComposition'!P52</f>
        <v>0</v>
      </c>
      <c r="O62" s="104">
        <f>C62*'2.FoodPricesAndComposition'!Q52</f>
        <v>0</v>
      </c>
      <c r="P62" s="104">
        <f>C62*'2.FoodPricesAndComposition'!R52</f>
        <v>0</v>
      </c>
      <c r="Q62" s="104">
        <f>C62*'2.FoodPricesAndComposition'!S52</f>
        <v>0</v>
      </c>
      <c r="R62" s="104">
        <f>C62*'2.FoodPricesAndComposition'!T52</f>
        <v>0</v>
      </c>
      <c r="S62" s="104">
        <f>C62*'2.FoodPricesAndComposition'!U52</f>
        <v>0</v>
      </c>
      <c r="T62" s="104">
        <f>C62*'2.FoodPricesAndComposition'!V52</f>
        <v>0</v>
      </c>
      <c r="U62" s="104">
        <f>C62*'2.FoodPricesAndComposition'!W52</f>
        <v>0</v>
      </c>
      <c r="V62" s="104">
        <f>C62*'2.FoodPricesAndComposition'!X52</f>
        <v>0</v>
      </c>
      <c r="W62" s="104">
        <f>C62*'2.FoodPricesAndComposition'!Y52</f>
        <v>0</v>
      </c>
      <c r="X62" s="104">
        <f>C62*'2.FoodPricesAndComposition'!Z52</f>
        <v>0</v>
      </c>
      <c r="Y62" s="104">
        <f>C62*'2.FoodPricesAndComposition'!AA52</f>
        <v>0</v>
      </c>
      <c r="Z62" s="104">
        <f>C62*'2.FoodPricesAndComposition'!AB52</f>
        <v>0</v>
      </c>
      <c r="AA62" s="104">
        <f>C62*'2.FoodPricesAndComposition'!AC52</f>
        <v>0</v>
      </c>
      <c r="AB62" s="104">
        <f>C62*'2.FoodPricesAndComposition'!AD52</f>
        <v>0</v>
      </c>
      <c r="AC62">
        <v>48</v>
      </c>
    </row>
    <row r="63" spans="1:29" x14ac:dyDescent="0.25">
      <c r="A63" s="111" t="str">
        <f>'2.FoodPricesAndComposition'!A53</f>
        <v>Cheese, cottage, large curd, 4% milkfat, Stop &amp; Shop brand</v>
      </c>
      <c r="B63" s="97">
        <f>C63*'2.FoodPricesAndComposition'!F53</f>
        <v>0</v>
      </c>
      <c r="C63" s="146">
        <v>0</v>
      </c>
      <c r="D63" s="16" t="str">
        <f>'2.FoodPricesAndComposition'!D53</f>
        <v>0.5 cup</v>
      </c>
      <c r="E63" s="119">
        <f>'2.FoodPricesAndComposition'!F53</f>
        <v>0.6</v>
      </c>
      <c r="F63" s="104">
        <f>C63*'2.FoodPricesAndComposition'!H53</f>
        <v>0</v>
      </c>
      <c r="G63" s="104">
        <f>C63*'2.FoodPricesAndComposition'!I53</f>
        <v>0</v>
      </c>
      <c r="H63" s="104">
        <f>C63*'2.FoodPricesAndComposition'!J53</f>
        <v>0</v>
      </c>
      <c r="I63" s="104">
        <f>C63*'2.FoodPricesAndComposition'!K53</f>
        <v>0</v>
      </c>
      <c r="J63" s="104">
        <f>C63*'2.FoodPricesAndComposition'!L53</f>
        <v>0</v>
      </c>
      <c r="K63" s="104">
        <f>C63*'2.FoodPricesAndComposition'!M53</f>
        <v>0</v>
      </c>
      <c r="L63" s="104">
        <f>C63*'2.FoodPricesAndComposition'!N53</f>
        <v>0</v>
      </c>
      <c r="M63" s="104">
        <f>C63*'2.FoodPricesAndComposition'!O53</f>
        <v>0</v>
      </c>
      <c r="N63" s="104">
        <f>C63*'2.FoodPricesAndComposition'!P53</f>
        <v>0</v>
      </c>
      <c r="O63" s="104">
        <f>C63*'2.FoodPricesAndComposition'!Q53</f>
        <v>0</v>
      </c>
      <c r="P63" s="104">
        <f>C63*'2.FoodPricesAndComposition'!R53</f>
        <v>0</v>
      </c>
      <c r="Q63" s="104">
        <f>C63*'2.FoodPricesAndComposition'!S53</f>
        <v>0</v>
      </c>
      <c r="R63" s="104">
        <f>C63*'2.FoodPricesAndComposition'!T53</f>
        <v>0</v>
      </c>
      <c r="S63" s="104">
        <f>C63*'2.FoodPricesAndComposition'!U53</f>
        <v>0</v>
      </c>
      <c r="T63" s="104">
        <f>C63*'2.FoodPricesAndComposition'!V53</f>
        <v>0</v>
      </c>
      <c r="U63" s="104">
        <f>C63*'2.FoodPricesAndComposition'!W53</f>
        <v>0</v>
      </c>
      <c r="V63" s="104">
        <f>C63*'2.FoodPricesAndComposition'!X53</f>
        <v>0</v>
      </c>
      <c r="W63" s="104">
        <f>C63*'2.FoodPricesAndComposition'!Y53</f>
        <v>0</v>
      </c>
      <c r="X63" s="104">
        <f>C63*'2.FoodPricesAndComposition'!Z53</f>
        <v>0</v>
      </c>
      <c r="Y63" s="104">
        <f>C63*'2.FoodPricesAndComposition'!AA53</f>
        <v>0</v>
      </c>
      <c r="Z63" s="104">
        <f>C63*'2.FoodPricesAndComposition'!AB53</f>
        <v>0</v>
      </c>
      <c r="AA63" s="104">
        <f>C63*'2.FoodPricesAndComposition'!AC53</f>
        <v>0</v>
      </c>
      <c r="AB63" s="104">
        <f>C63*'2.FoodPricesAndComposition'!AD53</f>
        <v>0</v>
      </c>
      <c r="AC63">
        <v>49</v>
      </c>
    </row>
    <row r="64" spans="1:29" x14ac:dyDescent="0.25">
      <c r="A64" s="111" t="str">
        <f>'2.FoodPricesAndComposition'!A54</f>
        <v>Cheese, parmesan wedge, Taste of Inspirations brand</v>
      </c>
      <c r="B64" s="97">
        <f>C64*'2.FoodPricesAndComposition'!F54</f>
        <v>0</v>
      </c>
      <c r="C64" s="146">
        <v>0</v>
      </c>
      <c r="D64" s="16" t="str">
        <f>'2.FoodPricesAndComposition'!D54</f>
        <v>1 oz</v>
      </c>
      <c r="E64" s="119">
        <f>'2.FoodPricesAndComposition'!F54</f>
        <v>0.75</v>
      </c>
      <c r="F64" s="104">
        <f>C64*'2.FoodPricesAndComposition'!H54</f>
        <v>0</v>
      </c>
      <c r="G64" s="104">
        <f>C64*'2.FoodPricesAndComposition'!I54</f>
        <v>0</v>
      </c>
      <c r="H64" s="104">
        <f>C64*'2.FoodPricesAndComposition'!J54</f>
        <v>0</v>
      </c>
      <c r="I64" s="104">
        <f>C64*'2.FoodPricesAndComposition'!K54</f>
        <v>0</v>
      </c>
      <c r="J64" s="104">
        <f>C64*'2.FoodPricesAndComposition'!L54</f>
        <v>0</v>
      </c>
      <c r="K64" s="104">
        <f>C64*'2.FoodPricesAndComposition'!M54</f>
        <v>0</v>
      </c>
      <c r="L64" s="104">
        <f>C64*'2.FoodPricesAndComposition'!N54</f>
        <v>0</v>
      </c>
      <c r="M64" s="104">
        <f>C64*'2.FoodPricesAndComposition'!O54</f>
        <v>0</v>
      </c>
      <c r="N64" s="104">
        <f>C64*'2.FoodPricesAndComposition'!P54</f>
        <v>0</v>
      </c>
      <c r="O64" s="104">
        <f>C64*'2.FoodPricesAndComposition'!Q54</f>
        <v>0</v>
      </c>
      <c r="P64" s="104">
        <f>C64*'2.FoodPricesAndComposition'!R54</f>
        <v>0</v>
      </c>
      <c r="Q64" s="104">
        <f>C64*'2.FoodPricesAndComposition'!S54</f>
        <v>0</v>
      </c>
      <c r="R64" s="104">
        <f>C64*'2.FoodPricesAndComposition'!T54</f>
        <v>0</v>
      </c>
      <c r="S64" s="104">
        <f>C64*'2.FoodPricesAndComposition'!U54</f>
        <v>0</v>
      </c>
      <c r="T64" s="104">
        <f>C64*'2.FoodPricesAndComposition'!V54</f>
        <v>0</v>
      </c>
      <c r="U64" s="104">
        <f>C64*'2.FoodPricesAndComposition'!W54</f>
        <v>0</v>
      </c>
      <c r="V64" s="104">
        <f>C64*'2.FoodPricesAndComposition'!X54</f>
        <v>0</v>
      </c>
      <c r="W64" s="104">
        <f>C64*'2.FoodPricesAndComposition'!Y54</f>
        <v>0</v>
      </c>
      <c r="X64" s="104">
        <f>C64*'2.FoodPricesAndComposition'!Z54</f>
        <v>0</v>
      </c>
      <c r="Y64" s="104">
        <f>C64*'2.FoodPricesAndComposition'!AA54</f>
        <v>0</v>
      </c>
      <c r="Z64" s="104">
        <f>C64*'2.FoodPricesAndComposition'!AB54</f>
        <v>0</v>
      </c>
      <c r="AA64" s="104">
        <f>C64*'2.FoodPricesAndComposition'!AC54</f>
        <v>0</v>
      </c>
      <c r="AB64" s="104">
        <f>C64*'2.FoodPricesAndComposition'!AD54</f>
        <v>0</v>
      </c>
      <c r="AC64">
        <v>50</v>
      </c>
    </row>
    <row r="65" spans="1:29" x14ac:dyDescent="0.25">
      <c r="A65" s="111" t="str">
        <f>'2.FoodPricesAndComposition'!A55</f>
        <v>Cheese food, American yellow singles - 24 ct, Stop &amp; Shop brand</v>
      </c>
      <c r="B65" s="97">
        <f>C65*'2.FoodPricesAndComposition'!F55</f>
        <v>0</v>
      </c>
      <c r="C65" s="146">
        <v>0</v>
      </c>
      <c r="D65" s="16" t="str">
        <f>'2.FoodPricesAndComposition'!D55</f>
        <v>1 slice</v>
      </c>
      <c r="E65" s="119">
        <f>'2.FoodPricesAndComposition'!F55</f>
        <v>0.18</v>
      </c>
      <c r="F65" s="104">
        <f>C65*'2.FoodPricesAndComposition'!H55</f>
        <v>0</v>
      </c>
      <c r="G65" s="104">
        <f>C65*'2.FoodPricesAndComposition'!I55</f>
        <v>0</v>
      </c>
      <c r="H65" s="104">
        <f>C65*'2.FoodPricesAndComposition'!J55</f>
        <v>0</v>
      </c>
      <c r="I65" s="104">
        <f>C65*'2.FoodPricesAndComposition'!K55</f>
        <v>0</v>
      </c>
      <c r="J65" s="104">
        <f>C65*'2.FoodPricesAndComposition'!L55</f>
        <v>0</v>
      </c>
      <c r="K65" s="104">
        <f>C65*'2.FoodPricesAndComposition'!M55</f>
        <v>0</v>
      </c>
      <c r="L65" s="104">
        <f>C65*'2.FoodPricesAndComposition'!N55</f>
        <v>0</v>
      </c>
      <c r="M65" s="104">
        <f>C65*'2.FoodPricesAndComposition'!O55</f>
        <v>0</v>
      </c>
      <c r="N65" s="104">
        <f>C65*'2.FoodPricesAndComposition'!P55</f>
        <v>0</v>
      </c>
      <c r="O65" s="104">
        <f>C65*'2.FoodPricesAndComposition'!Q55</f>
        <v>0</v>
      </c>
      <c r="P65" s="104">
        <f>C65*'2.FoodPricesAndComposition'!R55</f>
        <v>0</v>
      </c>
      <c r="Q65" s="104">
        <f>C65*'2.FoodPricesAndComposition'!S55</f>
        <v>0</v>
      </c>
      <c r="R65" s="104">
        <f>C65*'2.FoodPricesAndComposition'!T55</f>
        <v>0</v>
      </c>
      <c r="S65" s="104">
        <f>C65*'2.FoodPricesAndComposition'!U55</f>
        <v>0</v>
      </c>
      <c r="T65" s="104">
        <f>C65*'2.FoodPricesAndComposition'!V55</f>
        <v>0</v>
      </c>
      <c r="U65" s="104">
        <f>C65*'2.FoodPricesAndComposition'!W55</f>
        <v>0</v>
      </c>
      <c r="V65" s="104">
        <f>C65*'2.FoodPricesAndComposition'!X55</f>
        <v>0</v>
      </c>
      <c r="W65" s="104">
        <f>C65*'2.FoodPricesAndComposition'!Y55</f>
        <v>0</v>
      </c>
      <c r="X65" s="104">
        <f>C65*'2.FoodPricesAndComposition'!Z55</f>
        <v>0</v>
      </c>
      <c r="Y65" s="104">
        <f>C65*'2.FoodPricesAndComposition'!AA55</f>
        <v>0</v>
      </c>
      <c r="Z65" s="104">
        <f>C65*'2.FoodPricesAndComposition'!AB55</f>
        <v>0</v>
      </c>
      <c r="AA65" s="104">
        <f>C65*'2.FoodPricesAndComposition'!AC55</f>
        <v>0</v>
      </c>
      <c r="AB65" s="104">
        <f>C65*'2.FoodPricesAndComposition'!AD55</f>
        <v>0</v>
      </c>
      <c r="AC65">
        <v>51</v>
      </c>
    </row>
    <row r="66" spans="1:29" x14ac:dyDescent="0.25">
      <c r="A66" s="111" t="str">
        <f>'2.FoodPricesAndComposition'!A56</f>
        <v>Chicken drumsticks, all natural value pack, Stop &amp; Shop brand</v>
      </c>
      <c r="B66" s="97">
        <f>C66*'2.FoodPricesAndComposition'!F56</f>
        <v>0</v>
      </c>
      <c r="C66" s="146">
        <v>0</v>
      </c>
      <c r="D66" s="16" t="str">
        <f>'2.FoodPricesAndComposition'!D56</f>
        <v>4 oz</v>
      </c>
      <c r="E66" s="119">
        <f>'2.FoodPricesAndComposition'!F56</f>
        <v>0.7</v>
      </c>
      <c r="F66" s="104">
        <f>C66*'2.FoodPricesAndComposition'!H56</f>
        <v>0</v>
      </c>
      <c r="G66" s="104">
        <f>C66*'2.FoodPricesAndComposition'!I56</f>
        <v>0</v>
      </c>
      <c r="H66" s="104">
        <f>C66*'2.FoodPricesAndComposition'!J56</f>
        <v>0</v>
      </c>
      <c r="I66" s="104">
        <f>C66*'2.FoodPricesAndComposition'!K56</f>
        <v>0</v>
      </c>
      <c r="J66" s="104">
        <f>C66*'2.FoodPricesAndComposition'!L56</f>
        <v>0</v>
      </c>
      <c r="K66" s="104">
        <f>C66*'2.FoodPricesAndComposition'!M56</f>
        <v>0</v>
      </c>
      <c r="L66" s="104">
        <f>C66*'2.FoodPricesAndComposition'!N56</f>
        <v>0</v>
      </c>
      <c r="M66" s="104">
        <f>C66*'2.FoodPricesAndComposition'!O56</f>
        <v>0</v>
      </c>
      <c r="N66" s="104">
        <f>C66*'2.FoodPricesAndComposition'!P56</f>
        <v>0</v>
      </c>
      <c r="O66" s="104">
        <f>C66*'2.FoodPricesAndComposition'!Q56</f>
        <v>0</v>
      </c>
      <c r="P66" s="104">
        <f>C66*'2.FoodPricesAndComposition'!R56</f>
        <v>0</v>
      </c>
      <c r="Q66" s="104">
        <f>C66*'2.FoodPricesAndComposition'!S56</f>
        <v>0</v>
      </c>
      <c r="R66" s="104">
        <f>C66*'2.FoodPricesAndComposition'!T56</f>
        <v>0</v>
      </c>
      <c r="S66" s="104">
        <f>C66*'2.FoodPricesAndComposition'!U56</f>
        <v>0</v>
      </c>
      <c r="T66" s="104">
        <f>C66*'2.FoodPricesAndComposition'!V56</f>
        <v>0</v>
      </c>
      <c r="U66" s="104">
        <f>C66*'2.FoodPricesAndComposition'!W56</f>
        <v>0</v>
      </c>
      <c r="V66" s="104">
        <f>C66*'2.FoodPricesAndComposition'!X56</f>
        <v>0</v>
      </c>
      <c r="W66" s="104">
        <f>C66*'2.FoodPricesAndComposition'!Y56</f>
        <v>0</v>
      </c>
      <c r="X66" s="104">
        <f>C66*'2.FoodPricesAndComposition'!Z56</f>
        <v>0</v>
      </c>
      <c r="Y66" s="104">
        <f>C66*'2.FoodPricesAndComposition'!AA56</f>
        <v>0</v>
      </c>
      <c r="Z66" s="104">
        <f>C66*'2.FoodPricesAndComposition'!AB56</f>
        <v>0</v>
      </c>
      <c r="AA66" s="104">
        <f>C66*'2.FoodPricesAndComposition'!AC56</f>
        <v>0</v>
      </c>
      <c r="AB66" s="104">
        <f>C66*'2.FoodPricesAndComposition'!AD56</f>
        <v>0</v>
      </c>
      <c r="AC66">
        <v>52</v>
      </c>
    </row>
    <row r="67" spans="1:29" x14ac:dyDescent="0.25">
      <c r="A67" s="111" t="str">
        <f>'2.FoodPricesAndComposition'!A57</f>
        <v>Eggs, white grade A large, Stop &amp; Shop brand</v>
      </c>
      <c r="B67" s="97">
        <f>C67*'2.FoodPricesAndComposition'!F57</f>
        <v>0</v>
      </c>
      <c r="C67" s="146">
        <v>0</v>
      </c>
      <c r="D67" s="16" t="str">
        <f>'2.FoodPricesAndComposition'!D57</f>
        <v xml:space="preserve">1 egg </v>
      </c>
      <c r="E67" s="119">
        <f>'2.FoodPricesAndComposition'!F57</f>
        <v>0.37</v>
      </c>
      <c r="F67" s="104">
        <f>C67*'2.FoodPricesAndComposition'!H57</f>
        <v>0</v>
      </c>
      <c r="G67" s="104">
        <f>C67*'2.FoodPricesAndComposition'!I57</f>
        <v>0</v>
      </c>
      <c r="H67" s="104">
        <f>C67*'2.FoodPricesAndComposition'!J57</f>
        <v>0</v>
      </c>
      <c r="I67" s="104">
        <f>C67*'2.FoodPricesAndComposition'!K57</f>
        <v>0</v>
      </c>
      <c r="J67" s="104">
        <f>C67*'2.FoodPricesAndComposition'!L57</f>
        <v>0</v>
      </c>
      <c r="K67" s="104">
        <f>C67*'2.FoodPricesAndComposition'!M57</f>
        <v>0</v>
      </c>
      <c r="L67" s="104">
        <f>C67*'2.FoodPricesAndComposition'!N57</f>
        <v>0</v>
      </c>
      <c r="M67" s="104">
        <f>C67*'2.FoodPricesAndComposition'!O57</f>
        <v>0</v>
      </c>
      <c r="N67" s="104">
        <f>C67*'2.FoodPricesAndComposition'!P57</f>
        <v>0</v>
      </c>
      <c r="O67" s="104">
        <f>C67*'2.FoodPricesAndComposition'!Q57</f>
        <v>0</v>
      </c>
      <c r="P67" s="104">
        <f>C67*'2.FoodPricesAndComposition'!R57</f>
        <v>0</v>
      </c>
      <c r="Q67" s="104">
        <f>C67*'2.FoodPricesAndComposition'!S57</f>
        <v>0</v>
      </c>
      <c r="R67" s="104">
        <f>C67*'2.FoodPricesAndComposition'!T57</f>
        <v>0</v>
      </c>
      <c r="S67" s="104">
        <f>C67*'2.FoodPricesAndComposition'!U57</f>
        <v>0</v>
      </c>
      <c r="T67" s="104">
        <f>C67*'2.FoodPricesAndComposition'!V57</f>
        <v>0</v>
      </c>
      <c r="U67" s="104">
        <f>C67*'2.FoodPricesAndComposition'!W57</f>
        <v>0</v>
      </c>
      <c r="V67" s="104">
        <f>C67*'2.FoodPricesAndComposition'!X57</f>
        <v>0</v>
      </c>
      <c r="W67" s="104">
        <f>C67*'2.FoodPricesAndComposition'!Y57</f>
        <v>0</v>
      </c>
      <c r="X67" s="104">
        <f>C67*'2.FoodPricesAndComposition'!Z57</f>
        <v>0</v>
      </c>
      <c r="Y67" s="104">
        <f>C67*'2.FoodPricesAndComposition'!AA57</f>
        <v>0</v>
      </c>
      <c r="Z67" s="104">
        <f>C67*'2.FoodPricesAndComposition'!AB57</f>
        <v>0</v>
      </c>
      <c r="AA67" s="104">
        <f>C67*'2.FoodPricesAndComposition'!AC57</f>
        <v>0</v>
      </c>
      <c r="AB67" s="104">
        <f>C67*'2.FoodPricesAndComposition'!AD57</f>
        <v>0</v>
      </c>
      <c r="AC67">
        <v>53</v>
      </c>
    </row>
    <row r="68" spans="1:29" x14ac:dyDescent="0.25">
      <c r="A68" s="111" t="str">
        <f>'2.FoodPricesAndComposition'!A58</f>
        <v>Ground beef, fresh, 80% lean, 20% fat, Stop &amp; Shop brand</v>
      </c>
      <c r="B68" s="97">
        <f>C68*'2.FoodPricesAndComposition'!F58</f>
        <v>0</v>
      </c>
      <c r="C68" s="146">
        <v>0</v>
      </c>
      <c r="D68" s="16" t="str">
        <f>'2.FoodPricesAndComposition'!D58</f>
        <v>4 oz</v>
      </c>
      <c r="E68" s="119">
        <f>'2.FoodPricesAndComposition'!F58</f>
        <v>1.45</v>
      </c>
      <c r="F68" s="104">
        <f>C68*'2.FoodPricesAndComposition'!H58</f>
        <v>0</v>
      </c>
      <c r="G68" s="104">
        <f>C68*'2.FoodPricesAndComposition'!I58</f>
        <v>0</v>
      </c>
      <c r="H68" s="104">
        <f>C68*'2.FoodPricesAndComposition'!J58</f>
        <v>0</v>
      </c>
      <c r="I68" s="104">
        <f>C68*'2.FoodPricesAndComposition'!K58</f>
        <v>0</v>
      </c>
      <c r="J68" s="104">
        <f>C68*'2.FoodPricesAndComposition'!L58</f>
        <v>0</v>
      </c>
      <c r="K68" s="104">
        <f>C68*'2.FoodPricesAndComposition'!M58</f>
        <v>0</v>
      </c>
      <c r="L68" s="104">
        <f>C68*'2.FoodPricesAndComposition'!N58</f>
        <v>0</v>
      </c>
      <c r="M68" s="104">
        <f>C68*'2.FoodPricesAndComposition'!O58</f>
        <v>0</v>
      </c>
      <c r="N68" s="104">
        <f>C68*'2.FoodPricesAndComposition'!P58</f>
        <v>0</v>
      </c>
      <c r="O68" s="104">
        <f>C68*'2.FoodPricesAndComposition'!Q58</f>
        <v>0</v>
      </c>
      <c r="P68" s="104">
        <f>C68*'2.FoodPricesAndComposition'!R58</f>
        <v>0</v>
      </c>
      <c r="Q68" s="104">
        <f>C68*'2.FoodPricesAndComposition'!S58</f>
        <v>0</v>
      </c>
      <c r="R68" s="104">
        <f>C68*'2.FoodPricesAndComposition'!T58</f>
        <v>0</v>
      </c>
      <c r="S68" s="104">
        <f>C68*'2.FoodPricesAndComposition'!U58</f>
        <v>0</v>
      </c>
      <c r="T68" s="104">
        <f>C68*'2.FoodPricesAndComposition'!V58</f>
        <v>0</v>
      </c>
      <c r="U68" s="104">
        <f>C68*'2.FoodPricesAndComposition'!W58</f>
        <v>0</v>
      </c>
      <c r="V68" s="104">
        <f>C68*'2.FoodPricesAndComposition'!X58</f>
        <v>0</v>
      </c>
      <c r="W68" s="104">
        <f>C68*'2.FoodPricesAndComposition'!Y58</f>
        <v>0</v>
      </c>
      <c r="X68" s="104">
        <f>C68*'2.FoodPricesAndComposition'!Z58</f>
        <v>0</v>
      </c>
      <c r="Y68" s="104">
        <f>C68*'2.FoodPricesAndComposition'!AA58</f>
        <v>0</v>
      </c>
      <c r="Z68" s="104">
        <f>C68*'2.FoodPricesAndComposition'!AB58</f>
        <v>0</v>
      </c>
      <c r="AA68" s="104">
        <f>C68*'2.FoodPricesAndComposition'!AC58</f>
        <v>0</v>
      </c>
      <c r="AB68" s="104">
        <f>C68*'2.FoodPricesAndComposition'!AD58</f>
        <v>0</v>
      </c>
      <c r="AC68">
        <v>54</v>
      </c>
    </row>
    <row r="69" spans="1:29" x14ac:dyDescent="0.25">
      <c r="A69" s="111" t="str">
        <f>'2.FoodPricesAndComposition'!A59</f>
        <v>Yogurt, plain, low fat, Stop &amp; Shop brand</v>
      </c>
      <c r="B69" s="97">
        <f>C69*'2.FoodPricesAndComposition'!F59</f>
        <v>0</v>
      </c>
      <c r="C69" s="146">
        <v>0</v>
      </c>
      <c r="D69" s="16" t="str">
        <f>'2.FoodPricesAndComposition'!D59</f>
        <v>0.67 cup</v>
      </c>
      <c r="E69" s="119">
        <f>'2.FoodPricesAndComposition'!F59</f>
        <v>0.7</v>
      </c>
      <c r="F69" s="104">
        <f>C69*'2.FoodPricesAndComposition'!H59</f>
        <v>0</v>
      </c>
      <c r="G69" s="104">
        <f>C69*'2.FoodPricesAndComposition'!I59</f>
        <v>0</v>
      </c>
      <c r="H69" s="104">
        <f>C69*'2.FoodPricesAndComposition'!J59</f>
        <v>0</v>
      </c>
      <c r="I69" s="104">
        <f>C69*'2.FoodPricesAndComposition'!K59</f>
        <v>0</v>
      </c>
      <c r="J69" s="104">
        <f>C69*'2.FoodPricesAndComposition'!L59</f>
        <v>0</v>
      </c>
      <c r="K69" s="104">
        <f>C69*'2.FoodPricesAndComposition'!M59</f>
        <v>0</v>
      </c>
      <c r="L69" s="104">
        <f>C69*'2.FoodPricesAndComposition'!N59</f>
        <v>0</v>
      </c>
      <c r="M69" s="104">
        <f>C69*'2.FoodPricesAndComposition'!O59</f>
        <v>0</v>
      </c>
      <c r="N69" s="104">
        <f>C69*'2.FoodPricesAndComposition'!P59</f>
        <v>0</v>
      </c>
      <c r="O69" s="104">
        <f>C69*'2.FoodPricesAndComposition'!Q59</f>
        <v>0</v>
      </c>
      <c r="P69" s="104">
        <f>C69*'2.FoodPricesAndComposition'!R59</f>
        <v>0</v>
      </c>
      <c r="Q69" s="104">
        <f>C69*'2.FoodPricesAndComposition'!S59</f>
        <v>0</v>
      </c>
      <c r="R69" s="104">
        <f>C69*'2.FoodPricesAndComposition'!T59</f>
        <v>0</v>
      </c>
      <c r="S69" s="104">
        <f>C69*'2.FoodPricesAndComposition'!U59</f>
        <v>0</v>
      </c>
      <c r="T69" s="104">
        <f>C69*'2.FoodPricesAndComposition'!V59</f>
        <v>0</v>
      </c>
      <c r="U69" s="104">
        <f>C69*'2.FoodPricesAndComposition'!W59</f>
        <v>0</v>
      </c>
      <c r="V69" s="104">
        <f>C69*'2.FoodPricesAndComposition'!X59</f>
        <v>0</v>
      </c>
      <c r="W69" s="104">
        <f>C69*'2.FoodPricesAndComposition'!Y59</f>
        <v>0</v>
      </c>
      <c r="X69" s="104">
        <f>C69*'2.FoodPricesAndComposition'!Z59</f>
        <v>0</v>
      </c>
      <c r="Y69" s="104">
        <f>C69*'2.FoodPricesAndComposition'!AA59</f>
        <v>0</v>
      </c>
      <c r="Z69" s="104">
        <f>C69*'2.FoodPricesAndComposition'!AB59</f>
        <v>0</v>
      </c>
      <c r="AA69" s="104">
        <f>C69*'2.FoodPricesAndComposition'!AC59</f>
        <v>0</v>
      </c>
      <c r="AB69" s="104">
        <f>C69*'2.FoodPricesAndComposition'!AD59</f>
        <v>0</v>
      </c>
      <c r="AC69">
        <v>55</v>
      </c>
    </row>
    <row r="70" spans="1:29" x14ac:dyDescent="0.25">
      <c r="A70" s="101" t="str">
        <f>'2.FoodPricesAndComposition'!A60</f>
        <v>Milk &amp; nutrient-dense beverages</v>
      </c>
      <c r="C70" s="147">
        <v>0</v>
      </c>
      <c r="D70" s="16"/>
      <c r="E70" s="119"/>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v>56</v>
      </c>
    </row>
    <row r="71" spans="1:29" x14ac:dyDescent="0.25">
      <c r="A71" s="111" t="str">
        <f>'2.FoodPricesAndComposition'!A61</f>
        <v>Milk, fat-free, fortified, Stop &amp; Shop brand</v>
      </c>
      <c r="B71" s="97">
        <f>C71*'2.FoodPricesAndComposition'!F61</f>
        <v>0</v>
      </c>
      <c r="C71" s="146">
        <v>0</v>
      </c>
      <c r="D71" s="16" t="str">
        <f>'2.FoodPricesAndComposition'!D61</f>
        <v>1 cup</v>
      </c>
      <c r="E71" s="119">
        <f>'2.FoodPricesAndComposition'!F61</f>
        <v>0.3</v>
      </c>
      <c r="F71" s="104">
        <f>C71*'2.FoodPricesAndComposition'!H61</f>
        <v>0</v>
      </c>
      <c r="G71" s="104">
        <f>C71*'2.FoodPricesAndComposition'!I61</f>
        <v>0</v>
      </c>
      <c r="H71" s="104">
        <f>C71*'2.FoodPricesAndComposition'!J61</f>
        <v>0</v>
      </c>
      <c r="I71" s="104">
        <f>C71*'2.FoodPricesAndComposition'!K61</f>
        <v>0</v>
      </c>
      <c r="J71" s="104">
        <f>C71*'2.FoodPricesAndComposition'!L61</f>
        <v>0</v>
      </c>
      <c r="K71" s="104">
        <f>C71*'2.FoodPricesAndComposition'!M61</f>
        <v>0</v>
      </c>
      <c r="L71" s="104">
        <f>C71*'2.FoodPricesAndComposition'!N61</f>
        <v>0</v>
      </c>
      <c r="M71" s="104">
        <f>C71*'2.FoodPricesAndComposition'!O61</f>
        <v>0</v>
      </c>
      <c r="N71" s="104">
        <f>C71*'2.FoodPricesAndComposition'!P61</f>
        <v>0</v>
      </c>
      <c r="O71" s="104">
        <f>C71*'2.FoodPricesAndComposition'!Q61</f>
        <v>0</v>
      </c>
      <c r="P71" s="104">
        <f>C71*'2.FoodPricesAndComposition'!R61</f>
        <v>0</v>
      </c>
      <c r="Q71" s="104">
        <f>C71*'2.FoodPricesAndComposition'!S61</f>
        <v>0</v>
      </c>
      <c r="R71" s="104">
        <f>C71*'2.FoodPricesAndComposition'!T61</f>
        <v>0</v>
      </c>
      <c r="S71" s="104">
        <f>C71*'2.FoodPricesAndComposition'!U61</f>
        <v>0</v>
      </c>
      <c r="T71" s="104">
        <f>C71*'2.FoodPricesAndComposition'!V61</f>
        <v>0</v>
      </c>
      <c r="U71" s="104">
        <f>C71*'2.FoodPricesAndComposition'!W61</f>
        <v>0</v>
      </c>
      <c r="V71" s="104">
        <f>C71*'2.FoodPricesAndComposition'!X61</f>
        <v>0</v>
      </c>
      <c r="W71" s="104">
        <f>C71*'2.FoodPricesAndComposition'!Y61</f>
        <v>0</v>
      </c>
      <c r="X71" s="104">
        <f>C71*'2.FoodPricesAndComposition'!Z61</f>
        <v>0</v>
      </c>
      <c r="Y71" s="104">
        <f>C71*'2.FoodPricesAndComposition'!AA61</f>
        <v>0</v>
      </c>
      <c r="Z71" s="104">
        <f>C71*'2.FoodPricesAndComposition'!AB61</f>
        <v>0</v>
      </c>
      <c r="AA71" s="104">
        <f>C71*'2.FoodPricesAndComposition'!AC61</f>
        <v>0</v>
      </c>
      <c r="AB71" s="104">
        <f>C71*'2.FoodPricesAndComposition'!AD61</f>
        <v>0</v>
      </c>
      <c r="AC71">
        <v>57</v>
      </c>
    </row>
    <row r="72" spans="1:29" x14ac:dyDescent="0.25">
      <c r="A72" s="111" t="str">
        <f>'2.FoodPricesAndComposition'!A62</f>
        <v xml:space="preserve">Milk, low fat 1%, fortified, Garelick Farms brand </v>
      </c>
      <c r="B72" s="97">
        <f>C72*'2.FoodPricesAndComposition'!F62</f>
        <v>0</v>
      </c>
      <c r="C72" s="146">
        <v>0</v>
      </c>
      <c r="D72" s="16" t="str">
        <f>'2.FoodPricesAndComposition'!D62</f>
        <v>1 cup</v>
      </c>
      <c r="E72" s="119">
        <f>'2.FoodPricesAndComposition'!F62</f>
        <v>0.51</v>
      </c>
      <c r="F72" s="104">
        <f>C72*'2.FoodPricesAndComposition'!H62</f>
        <v>0</v>
      </c>
      <c r="G72" s="104">
        <f>C72*'2.FoodPricesAndComposition'!I62</f>
        <v>0</v>
      </c>
      <c r="H72" s="104">
        <f>C72*'2.FoodPricesAndComposition'!J62</f>
        <v>0</v>
      </c>
      <c r="I72" s="104">
        <f>C72*'2.FoodPricesAndComposition'!K62</f>
        <v>0</v>
      </c>
      <c r="J72" s="104">
        <f>C72*'2.FoodPricesAndComposition'!L62</f>
        <v>0</v>
      </c>
      <c r="K72" s="104">
        <f>C72*'2.FoodPricesAndComposition'!M62</f>
        <v>0</v>
      </c>
      <c r="L72" s="104">
        <f>C72*'2.FoodPricesAndComposition'!N62</f>
        <v>0</v>
      </c>
      <c r="M72" s="104">
        <f>C72*'2.FoodPricesAndComposition'!O62</f>
        <v>0</v>
      </c>
      <c r="N72" s="104">
        <f>C72*'2.FoodPricesAndComposition'!P62</f>
        <v>0</v>
      </c>
      <c r="O72" s="104">
        <f>C72*'2.FoodPricesAndComposition'!Q62</f>
        <v>0</v>
      </c>
      <c r="P72" s="104">
        <f>C72*'2.FoodPricesAndComposition'!R62</f>
        <v>0</v>
      </c>
      <c r="Q72" s="104">
        <f>C72*'2.FoodPricesAndComposition'!S62</f>
        <v>0</v>
      </c>
      <c r="R72" s="104">
        <f>C72*'2.FoodPricesAndComposition'!T62</f>
        <v>0</v>
      </c>
      <c r="S72" s="104">
        <f>C72*'2.FoodPricesAndComposition'!U62</f>
        <v>0</v>
      </c>
      <c r="T72" s="104">
        <f>C72*'2.FoodPricesAndComposition'!V62</f>
        <v>0</v>
      </c>
      <c r="U72" s="104">
        <f>C72*'2.FoodPricesAndComposition'!W62</f>
        <v>0</v>
      </c>
      <c r="V72" s="104">
        <f>C72*'2.FoodPricesAndComposition'!X62</f>
        <v>0</v>
      </c>
      <c r="W72" s="104">
        <f>C72*'2.FoodPricesAndComposition'!Y62</f>
        <v>0</v>
      </c>
      <c r="X72" s="104">
        <f>C72*'2.FoodPricesAndComposition'!Z62</f>
        <v>0</v>
      </c>
      <c r="Y72" s="104">
        <f>C72*'2.FoodPricesAndComposition'!AA62</f>
        <v>0</v>
      </c>
      <c r="Z72" s="104">
        <f>C72*'2.FoodPricesAndComposition'!AB62</f>
        <v>0</v>
      </c>
      <c r="AA72" s="104">
        <f>C72*'2.FoodPricesAndComposition'!AC62</f>
        <v>0</v>
      </c>
      <c r="AB72" s="104">
        <f>C72*'2.FoodPricesAndComposition'!AD62</f>
        <v>0</v>
      </c>
      <c r="AC72">
        <v>58</v>
      </c>
    </row>
    <row r="73" spans="1:29" x14ac:dyDescent="0.25">
      <c r="A73" s="111" t="str">
        <f>'2.FoodPricesAndComposition'!A63</f>
        <v>Milk, reduced fat 2%, fortified, Garelick Farms brand</v>
      </c>
      <c r="B73" s="97">
        <f>C73*'2.FoodPricesAndComposition'!F63</f>
        <v>0</v>
      </c>
      <c r="C73" s="146">
        <v>0</v>
      </c>
      <c r="D73" s="16" t="str">
        <f>'2.FoodPricesAndComposition'!D63</f>
        <v>1 cup</v>
      </c>
      <c r="E73" s="119">
        <f>'2.FoodPricesAndComposition'!F63</f>
        <v>0.62</v>
      </c>
      <c r="F73" s="104">
        <f>C73*'2.FoodPricesAndComposition'!H63</f>
        <v>0</v>
      </c>
      <c r="G73" s="104">
        <f>C73*'2.FoodPricesAndComposition'!I63</f>
        <v>0</v>
      </c>
      <c r="H73" s="104">
        <f>C73*'2.FoodPricesAndComposition'!J63</f>
        <v>0</v>
      </c>
      <c r="I73" s="104">
        <f>C73*'2.FoodPricesAndComposition'!K63</f>
        <v>0</v>
      </c>
      <c r="J73" s="104">
        <f>C73*'2.FoodPricesAndComposition'!L63</f>
        <v>0</v>
      </c>
      <c r="K73" s="104">
        <f>C73*'2.FoodPricesAndComposition'!M63</f>
        <v>0</v>
      </c>
      <c r="L73" s="104">
        <f>C73*'2.FoodPricesAndComposition'!N63</f>
        <v>0</v>
      </c>
      <c r="M73" s="104">
        <f>C73*'2.FoodPricesAndComposition'!O63</f>
        <v>0</v>
      </c>
      <c r="N73" s="104">
        <f>C73*'2.FoodPricesAndComposition'!P63</f>
        <v>0</v>
      </c>
      <c r="O73" s="104">
        <f>C73*'2.FoodPricesAndComposition'!Q63</f>
        <v>0</v>
      </c>
      <c r="P73" s="104">
        <f>C73*'2.FoodPricesAndComposition'!R63</f>
        <v>0</v>
      </c>
      <c r="Q73" s="104">
        <f>C73*'2.FoodPricesAndComposition'!S63</f>
        <v>0</v>
      </c>
      <c r="R73" s="104">
        <f>C73*'2.FoodPricesAndComposition'!T63</f>
        <v>0</v>
      </c>
      <c r="S73" s="104">
        <f>C73*'2.FoodPricesAndComposition'!U63</f>
        <v>0</v>
      </c>
      <c r="T73" s="104">
        <f>C73*'2.FoodPricesAndComposition'!V63</f>
        <v>0</v>
      </c>
      <c r="U73" s="104">
        <f>C73*'2.FoodPricesAndComposition'!W63</f>
        <v>0</v>
      </c>
      <c r="V73" s="104">
        <f>C73*'2.FoodPricesAndComposition'!X63</f>
        <v>0</v>
      </c>
      <c r="W73" s="104">
        <f>C73*'2.FoodPricesAndComposition'!Y63</f>
        <v>0</v>
      </c>
      <c r="X73" s="104">
        <f>C73*'2.FoodPricesAndComposition'!Z63</f>
        <v>0</v>
      </c>
      <c r="Y73" s="104">
        <f>C73*'2.FoodPricesAndComposition'!AA63</f>
        <v>0</v>
      </c>
      <c r="Z73" s="104">
        <f>C73*'2.FoodPricesAndComposition'!AB63</f>
        <v>0</v>
      </c>
      <c r="AA73" s="104">
        <f>C73*'2.FoodPricesAndComposition'!AC63</f>
        <v>0</v>
      </c>
      <c r="AB73" s="104">
        <f>C73*'2.FoodPricesAndComposition'!AD63</f>
        <v>0</v>
      </c>
      <c r="AC73">
        <v>59</v>
      </c>
    </row>
    <row r="74" spans="1:29" x14ac:dyDescent="0.25">
      <c r="A74" s="111" t="str">
        <f>'2.FoodPricesAndComposition'!A64</f>
        <v>Milk, whole, fortified, Stop &amp; Shop brand</v>
      </c>
      <c r="B74" s="97">
        <f>C74*'2.FoodPricesAndComposition'!F64</f>
        <v>0</v>
      </c>
      <c r="C74" s="146">
        <v>0</v>
      </c>
      <c r="D74" s="16" t="str">
        <f>'2.FoodPricesAndComposition'!D64</f>
        <v>1 cup</v>
      </c>
      <c r="E74" s="119">
        <f>'2.FoodPricesAndComposition'!F64</f>
        <v>0.3</v>
      </c>
      <c r="F74" s="104">
        <f>C74*'2.FoodPricesAndComposition'!H64</f>
        <v>0</v>
      </c>
      <c r="G74" s="104">
        <f>C74*'2.FoodPricesAndComposition'!I64</f>
        <v>0</v>
      </c>
      <c r="H74" s="104">
        <f>C74*'2.FoodPricesAndComposition'!J64</f>
        <v>0</v>
      </c>
      <c r="I74" s="104">
        <f>C74*'2.FoodPricesAndComposition'!K64</f>
        <v>0</v>
      </c>
      <c r="J74" s="104">
        <f>C74*'2.FoodPricesAndComposition'!L64</f>
        <v>0</v>
      </c>
      <c r="K74" s="104">
        <f>C74*'2.FoodPricesAndComposition'!M64</f>
        <v>0</v>
      </c>
      <c r="L74" s="104">
        <f>C74*'2.FoodPricesAndComposition'!N64</f>
        <v>0</v>
      </c>
      <c r="M74" s="104">
        <f>C74*'2.FoodPricesAndComposition'!O64</f>
        <v>0</v>
      </c>
      <c r="N74" s="104">
        <f>C74*'2.FoodPricesAndComposition'!P64</f>
        <v>0</v>
      </c>
      <c r="O74" s="104">
        <f>C74*'2.FoodPricesAndComposition'!Q64</f>
        <v>0</v>
      </c>
      <c r="P74" s="104">
        <f>C74*'2.FoodPricesAndComposition'!R64</f>
        <v>0</v>
      </c>
      <c r="Q74" s="104">
        <f>C74*'2.FoodPricesAndComposition'!S64</f>
        <v>0</v>
      </c>
      <c r="R74" s="104">
        <f>C74*'2.FoodPricesAndComposition'!T64</f>
        <v>0</v>
      </c>
      <c r="S74" s="104">
        <f>C74*'2.FoodPricesAndComposition'!U64</f>
        <v>0</v>
      </c>
      <c r="T74" s="104">
        <f>C74*'2.FoodPricesAndComposition'!V64</f>
        <v>0</v>
      </c>
      <c r="U74" s="104">
        <f>C74*'2.FoodPricesAndComposition'!W64</f>
        <v>0</v>
      </c>
      <c r="V74" s="104">
        <f>C74*'2.FoodPricesAndComposition'!X64</f>
        <v>0</v>
      </c>
      <c r="W74" s="104">
        <f>C74*'2.FoodPricesAndComposition'!Y64</f>
        <v>0</v>
      </c>
      <c r="X74" s="104">
        <f>C74*'2.FoodPricesAndComposition'!Z64</f>
        <v>0</v>
      </c>
      <c r="Y74" s="104">
        <f>C74*'2.FoodPricesAndComposition'!AA64</f>
        <v>0</v>
      </c>
      <c r="Z74" s="104">
        <f>C74*'2.FoodPricesAndComposition'!AB64</f>
        <v>0</v>
      </c>
      <c r="AA74" s="104">
        <f>C74*'2.FoodPricesAndComposition'!AC64</f>
        <v>0</v>
      </c>
      <c r="AB74" s="104">
        <f>C74*'2.FoodPricesAndComposition'!AD64</f>
        <v>0</v>
      </c>
      <c r="AC74">
        <v>60</v>
      </c>
    </row>
    <row r="75" spans="1:29" x14ac:dyDescent="0.25">
      <c r="A75" s="111" t="str">
        <f>'2.FoodPricesAndComposition'!A65</f>
        <v>Almond milk, Nature's Promise brand</v>
      </c>
      <c r="B75" s="97">
        <f>C75*'2.FoodPricesAndComposition'!F65</f>
        <v>0</v>
      </c>
      <c r="C75" s="146">
        <v>0</v>
      </c>
      <c r="D75" s="16" t="str">
        <f>'2.FoodPricesAndComposition'!D65</f>
        <v>1 cup</v>
      </c>
      <c r="E75" s="119">
        <f>'2.FoodPricesAndComposition'!F65</f>
        <v>0.36</v>
      </c>
      <c r="F75" s="104">
        <f>C75*'2.FoodPricesAndComposition'!H65</f>
        <v>0</v>
      </c>
      <c r="G75" s="104">
        <f>C75*'2.FoodPricesAndComposition'!I65</f>
        <v>0</v>
      </c>
      <c r="H75" s="104">
        <f>C75*'2.FoodPricesAndComposition'!J65</f>
        <v>0</v>
      </c>
      <c r="I75" s="104">
        <f>C75*'2.FoodPricesAndComposition'!K65</f>
        <v>0</v>
      </c>
      <c r="J75" s="104">
        <f>C75*'2.FoodPricesAndComposition'!L65</f>
        <v>0</v>
      </c>
      <c r="K75" s="104">
        <f>C75*'2.FoodPricesAndComposition'!M65</f>
        <v>0</v>
      </c>
      <c r="L75" s="104">
        <f>C75*'2.FoodPricesAndComposition'!N65</f>
        <v>0</v>
      </c>
      <c r="M75" s="104">
        <f>C75*'2.FoodPricesAndComposition'!O65</f>
        <v>0</v>
      </c>
      <c r="N75" s="104">
        <f>C75*'2.FoodPricesAndComposition'!P65</f>
        <v>0</v>
      </c>
      <c r="O75" s="104">
        <f>C75*'2.FoodPricesAndComposition'!Q65</f>
        <v>0</v>
      </c>
      <c r="P75" s="104">
        <f>C75*'2.FoodPricesAndComposition'!R65</f>
        <v>0</v>
      </c>
      <c r="Q75" s="104">
        <f>C75*'2.FoodPricesAndComposition'!S65</f>
        <v>0</v>
      </c>
      <c r="R75" s="104">
        <f>C75*'2.FoodPricesAndComposition'!T65</f>
        <v>0</v>
      </c>
      <c r="S75" s="104">
        <f>C75*'2.FoodPricesAndComposition'!U65</f>
        <v>0</v>
      </c>
      <c r="T75" s="104">
        <f>C75*'2.FoodPricesAndComposition'!V65</f>
        <v>0</v>
      </c>
      <c r="U75" s="104">
        <f>C75*'2.FoodPricesAndComposition'!W65</f>
        <v>0</v>
      </c>
      <c r="V75" s="104">
        <f>C75*'2.FoodPricesAndComposition'!X65</f>
        <v>0</v>
      </c>
      <c r="W75" s="104">
        <f>C75*'2.FoodPricesAndComposition'!Y65</f>
        <v>0</v>
      </c>
      <c r="X75" s="104">
        <f>C75*'2.FoodPricesAndComposition'!Z65</f>
        <v>0</v>
      </c>
      <c r="Y75" s="104">
        <f>C75*'2.FoodPricesAndComposition'!AA65</f>
        <v>0</v>
      </c>
      <c r="Z75" s="104">
        <f>C75*'2.FoodPricesAndComposition'!AB65</f>
        <v>0</v>
      </c>
      <c r="AA75" s="104">
        <f>C75*'2.FoodPricesAndComposition'!AC65</f>
        <v>0</v>
      </c>
      <c r="AB75" s="104">
        <f>C75*'2.FoodPricesAndComposition'!AD65</f>
        <v>0</v>
      </c>
      <c r="AC75">
        <v>61</v>
      </c>
    </row>
    <row r="76" spans="1:29" x14ac:dyDescent="0.25">
      <c r="A76" s="111" t="str">
        <f>'2.FoodPricesAndComposition'!A66</f>
        <v>Oat milk, Planet Oat Brand</v>
      </c>
      <c r="B76" s="97">
        <f>C76*'2.FoodPricesAndComposition'!F66</f>
        <v>0</v>
      </c>
      <c r="C76" s="146">
        <v>0</v>
      </c>
      <c r="D76" s="16" t="str">
        <f>'2.FoodPricesAndComposition'!D66</f>
        <v>1 cup</v>
      </c>
      <c r="E76" s="119">
        <f>'2.FoodPricesAndComposition'!F66</f>
        <v>0.77</v>
      </c>
      <c r="F76" s="104">
        <f>C76*'2.FoodPricesAndComposition'!H66</f>
        <v>0</v>
      </c>
      <c r="G76" s="104">
        <f>C76*'2.FoodPricesAndComposition'!I66</f>
        <v>0</v>
      </c>
      <c r="H76" s="104">
        <f>C76*'2.FoodPricesAndComposition'!J66</f>
        <v>0</v>
      </c>
      <c r="I76" s="104">
        <f>C76*'2.FoodPricesAndComposition'!K66</f>
        <v>0</v>
      </c>
      <c r="J76" s="104">
        <f>C76*'2.FoodPricesAndComposition'!L66</f>
        <v>0</v>
      </c>
      <c r="K76" s="104">
        <f>C76*'2.FoodPricesAndComposition'!M66</f>
        <v>0</v>
      </c>
      <c r="L76" s="104">
        <f>C76*'2.FoodPricesAndComposition'!N66</f>
        <v>0</v>
      </c>
      <c r="M76" s="104">
        <f>C76*'2.FoodPricesAndComposition'!O66</f>
        <v>0</v>
      </c>
      <c r="N76" s="104">
        <f>C76*'2.FoodPricesAndComposition'!P66</f>
        <v>0</v>
      </c>
      <c r="O76" s="104">
        <f>C76*'2.FoodPricesAndComposition'!Q66</f>
        <v>0</v>
      </c>
      <c r="P76" s="104">
        <f>C76*'2.FoodPricesAndComposition'!R66</f>
        <v>0</v>
      </c>
      <c r="Q76" s="104">
        <f>C76*'2.FoodPricesAndComposition'!S66</f>
        <v>0</v>
      </c>
      <c r="R76" s="104">
        <f>C76*'2.FoodPricesAndComposition'!T66</f>
        <v>0</v>
      </c>
      <c r="S76" s="104">
        <f>C76*'2.FoodPricesAndComposition'!U66</f>
        <v>0</v>
      </c>
      <c r="T76" s="104">
        <f>C76*'2.FoodPricesAndComposition'!V66</f>
        <v>0</v>
      </c>
      <c r="U76" s="104">
        <f>C76*'2.FoodPricesAndComposition'!W66</f>
        <v>0</v>
      </c>
      <c r="V76" s="104">
        <f>C76*'2.FoodPricesAndComposition'!X66</f>
        <v>0</v>
      </c>
      <c r="W76" s="104">
        <f>C76*'2.FoodPricesAndComposition'!Y66</f>
        <v>0</v>
      </c>
      <c r="X76" s="104">
        <f>C76*'2.FoodPricesAndComposition'!Z66</f>
        <v>0</v>
      </c>
      <c r="Y76" s="104">
        <f>C76*'2.FoodPricesAndComposition'!AA66</f>
        <v>0</v>
      </c>
      <c r="Z76" s="104">
        <f>C76*'2.FoodPricesAndComposition'!AB66</f>
        <v>0</v>
      </c>
      <c r="AA76" s="104">
        <f>C76*'2.FoodPricesAndComposition'!AC66</f>
        <v>0</v>
      </c>
      <c r="AB76" s="104">
        <f>C76*'2.FoodPricesAndComposition'!AD66</f>
        <v>0</v>
      </c>
      <c r="AC76">
        <v>62</v>
      </c>
    </row>
    <row r="77" spans="1:29" x14ac:dyDescent="0.25">
      <c r="A77" s="111" t="str">
        <f>'2.FoodPricesAndComposition'!A67</f>
        <v>Soy milk, Nature's Promise brand</v>
      </c>
      <c r="B77" s="97">
        <f>C77*'2.FoodPricesAndComposition'!F67</f>
        <v>0</v>
      </c>
      <c r="C77" s="146">
        <v>0</v>
      </c>
      <c r="D77" s="16" t="str">
        <f>'2.FoodPricesAndComposition'!D67</f>
        <v>1 cup</v>
      </c>
      <c r="E77" s="119">
        <f>'2.FoodPricesAndComposition'!F67</f>
        <v>0.37</v>
      </c>
      <c r="F77" s="104">
        <f>C77*'2.FoodPricesAndComposition'!H67</f>
        <v>0</v>
      </c>
      <c r="G77" s="104">
        <f>C77*'2.FoodPricesAndComposition'!I67</f>
        <v>0</v>
      </c>
      <c r="H77" s="104">
        <f>C77*'2.FoodPricesAndComposition'!J67</f>
        <v>0</v>
      </c>
      <c r="I77" s="104">
        <f>C77*'2.FoodPricesAndComposition'!K67</f>
        <v>0</v>
      </c>
      <c r="J77" s="104">
        <f>C77*'2.FoodPricesAndComposition'!L67</f>
        <v>0</v>
      </c>
      <c r="K77" s="104">
        <f>C77*'2.FoodPricesAndComposition'!M67</f>
        <v>0</v>
      </c>
      <c r="L77" s="104">
        <f>C77*'2.FoodPricesAndComposition'!N67</f>
        <v>0</v>
      </c>
      <c r="M77" s="104">
        <f>C77*'2.FoodPricesAndComposition'!O67</f>
        <v>0</v>
      </c>
      <c r="N77" s="104">
        <f>C77*'2.FoodPricesAndComposition'!P67</f>
        <v>0</v>
      </c>
      <c r="O77" s="104">
        <f>C77*'2.FoodPricesAndComposition'!Q67</f>
        <v>0</v>
      </c>
      <c r="P77" s="104">
        <f>C77*'2.FoodPricesAndComposition'!R67</f>
        <v>0</v>
      </c>
      <c r="Q77" s="104">
        <f>C77*'2.FoodPricesAndComposition'!S67</f>
        <v>0</v>
      </c>
      <c r="R77" s="104">
        <f>C77*'2.FoodPricesAndComposition'!T67</f>
        <v>0</v>
      </c>
      <c r="S77" s="104">
        <f>C77*'2.FoodPricesAndComposition'!U67</f>
        <v>0</v>
      </c>
      <c r="T77" s="104">
        <f>C77*'2.FoodPricesAndComposition'!V67</f>
        <v>0</v>
      </c>
      <c r="U77" s="104">
        <f>C77*'2.FoodPricesAndComposition'!W67</f>
        <v>0</v>
      </c>
      <c r="V77" s="104">
        <f>C77*'2.FoodPricesAndComposition'!X67</f>
        <v>0</v>
      </c>
      <c r="W77" s="104">
        <f>C77*'2.FoodPricesAndComposition'!Y67</f>
        <v>0</v>
      </c>
      <c r="X77" s="104">
        <f>C77*'2.FoodPricesAndComposition'!Z67</f>
        <v>0</v>
      </c>
      <c r="Y77" s="104">
        <f>C77*'2.FoodPricesAndComposition'!AA67</f>
        <v>0</v>
      </c>
      <c r="Z77" s="104">
        <f>C77*'2.FoodPricesAndComposition'!AB67</f>
        <v>0</v>
      </c>
      <c r="AA77" s="104">
        <f>C77*'2.FoodPricesAndComposition'!AC67</f>
        <v>0</v>
      </c>
      <c r="AB77" s="104">
        <f>C77*'2.FoodPricesAndComposition'!AD67</f>
        <v>0</v>
      </c>
      <c r="AC77">
        <v>63</v>
      </c>
    </row>
    <row r="78" spans="1:29" x14ac:dyDescent="0.25">
      <c r="A78" s="111" t="str">
        <f>'2.FoodPricesAndComposition'!A68</f>
        <v xml:space="preserve">Orange Juice, 100% Pure Not From Concentrate, Stop &amp; Shop </v>
      </c>
      <c r="B78" s="97">
        <f>C78*'2.FoodPricesAndComposition'!F68</f>
        <v>0</v>
      </c>
      <c r="C78" s="146">
        <v>0</v>
      </c>
      <c r="D78" s="16" t="str">
        <f>'2.FoodPricesAndComposition'!D68</f>
        <v xml:space="preserve">8 fl oz </v>
      </c>
      <c r="E78" s="119">
        <f>'2.FoodPricesAndComposition'!F68</f>
        <v>0.5</v>
      </c>
      <c r="F78" s="104">
        <f>C78*'2.FoodPricesAndComposition'!H68</f>
        <v>0</v>
      </c>
      <c r="G78" s="104">
        <f>C78*'2.FoodPricesAndComposition'!I68</f>
        <v>0</v>
      </c>
      <c r="H78" s="104">
        <f>C78*'2.FoodPricesAndComposition'!J68</f>
        <v>0</v>
      </c>
      <c r="I78" s="104">
        <f>C78*'2.FoodPricesAndComposition'!K68</f>
        <v>0</v>
      </c>
      <c r="J78" s="104">
        <f>C78*'2.FoodPricesAndComposition'!L68</f>
        <v>0</v>
      </c>
      <c r="K78" s="104">
        <f>C78*'2.FoodPricesAndComposition'!M68</f>
        <v>0</v>
      </c>
      <c r="L78" s="104">
        <f>C78*'2.FoodPricesAndComposition'!N68</f>
        <v>0</v>
      </c>
      <c r="M78" s="104">
        <f>C78*'2.FoodPricesAndComposition'!O68</f>
        <v>0</v>
      </c>
      <c r="N78" s="104">
        <f>C78*'2.FoodPricesAndComposition'!P68</f>
        <v>0</v>
      </c>
      <c r="O78" s="104">
        <f>C78*'2.FoodPricesAndComposition'!Q68</f>
        <v>0</v>
      </c>
      <c r="P78" s="104">
        <f>C78*'2.FoodPricesAndComposition'!R68</f>
        <v>0</v>
      </c>
      <c r="Q78" s="104">
        <f>C78*'2.FoodPricesAndComposition'!S68</f>
        <v>0</v>
      </c>
      <c r="R78" s="104">
        <f>C78*'2.FoodPricesAndComposition'!T68</f>
        <v>0</v>
      </c>
      <c r="S78" s="104">
        <f>C78*'2.FoodPricesAndComposition'!U68</f>
        <v>0</v>
      </c>
      <c r="T78" s="104">
        <f>C78*'2.FoodPricesAndComposition'!V68</f>
        <v>0</v>
      </c>
      <c r="U78" s="104">
        <f>C78*'2.FoodPricesAndComposition'!W68</f>
        <v>0</v>
      </c>
      <c r="V78" s="104">
        <f>C78*'2.FoodPricesAndComposition'!X68</f>
        <v>0</v>
      </c>
      <c r="W78" s="104">
        <f>C78*'2.FoodPricesAndComposition'!Y68</f>
        <v>0</v>
      </c>
      <c r="X78" s="104">
        <f>C78*'2.FoodPricesAndComposition'!Z68</f>
        <v>0</v>
      </c>
      <c r="Y78" s="104">
        <f>C78*'2.FoodPricesAndComposition'!AA68</f>
        <v>0</v>
      </c>
      <c r="Z78" s="104">
        <f>C78*'2.FoodPricesAndComposition'!AB68</f>
        <v>0</v>
      </c>
      <c r="AA78" s="104">
        <f>C78*'2.FoodPricesAndComposition'!AC68</f>
        <v>0</v>
      </c>
      <c r="AB78" s="104">
        <f>C78*'2.FoodPricesAndComposition'!AD68</f>
        <v>0</v>
      </c>
      <c r="AC78">
        <v>64</v>
      </c>
    </row>
    <row r="84" spans="5:28" hidden="1" x14ac:dyDescent="0.25">
      <c r="E84" s="27" t="s">
        <v>622</v>
      </c>
      <c r="G84" s="245">
        <v>1</v>
      </c>
      <c r="H84" s="245">
        <v>1</v>
      </c>
      <c r="I84" s="245">
        <v>1</v>
      </c>
      <c r="J84" s="245">
        <v>1</v>
      </c>
      <c r="K84" s="245">
        <v>1</v>
      </c>
      <c r="L84" s="245">
        <v>1</v>
      </c>
      <c r="M84" s="245">
        <v>1</v>
      </c>
      <c r="N84" s="245">
        <v>1</v>
      </c>
      <c r="O84" s="245">
        <v>1</v>
      </c>
      <c r="P84" s="245">
        <v>1</v>
      </c>
      <c r="Q84" s="245">
        <v>1</v>
      </c>
      <c r="R84" s="245">
        <v>1</v>
      </c>
      <c r="S84" s="245">
        <v>1</v>
      </c>
      <c r="T84" s="245">
        <v>1</v>
      </c>
      <c r="U84" s="245">
        <v>1</v>
      </c>
      <c r="V84" s="245">
        <v>1</v>
      </c>
      <c r="W84" s="245">
        <v>1</v>
      </c>
      <c r="X84" s="245">
        <v>1</v>
      </c>
      <c r="Y84" s="245">
        <v>1</v>
      </c>
      <c r="Z84" s="245">
        <v>1</v>
      </c>
      <c r="AA84" s="245">
        <v>1</v>
      </c>
      <c r="AB84" s="245">
        <v>1</v>
      </c>
    </row>
    <row r="1048550" spans="16384:16384" x14ac:dyDescent="0.25">
      <c r="XFD1048550" s="16" t="e" cm="1" vm="1">
        <f t="array" aca="1" ref="XFD1048550" ca="1">ROW(INDEX(solver_adj,0,0,1))</f>
        <v>#VALUE!</v>
      </c>
    </row>
    <row r="1048551" spans="16384:16384" x14ac:dyDescent="0.25">
      <c r="XFD1048551" s="16" cm="1">
        <f t="array" ref="XFD1048551">COLUMN(INDEX(solver_adj,0,0,1))</f>
        <v>3</v>
      </c>
    </row>
    <row r="1048552" spans="16384:16384" x14ac:dyDescent="0.25">
      <c r="XFD1048552" s="16">
        <f>ROWS(INDEX(solver_adj,0,0,1))</f>
        <v>64</v>
      </c>
    </row>
    <row r="1048553" spans="16384:16384" x14ac:dyDescent="0.25">
      <c r="XFD1048553" s="16">
        <f>COLUMNS(INDEX(solver_adj,0,0,1))</f>
        <v>1</v>
      </c>
    </row>
    <row r="1048554" spans="16384:16384" x14ac:dyDescent="0.25">
      <c r="XFD1048554" s="16">
        <f>solver_eng</f>
        <v>2</v>
      </c>
    </row>
    <row r="1048555" spans="16384:16384" x14ac:dyDescent="0.25">
      <c r="XFD1048555" s="16">
        <f>solver_val</f>
        <v>0</v>
      </c>
    </row>
  </sheetData>
  <protectedRanges>
    <protectedRange sqref="C14:C78" name="Number of servings_1_2"/>
  </protectedRanges>
  <mergeCells count="12">
    <mergeCell ref="A11:Y11"/>
    <mergeCell ref="A1:Y1"/>
    <mergeCell ref="A2:D2"/>
    <mergeCell ref="A3:E3"/>
    <mergeCell ref="A4:E4"/>
    <mergeCell ref="A5:E5"/>
    <mergeCell ref="A6:E6"/>
    <mergeCell ref="A7:E7"/>
    <mergeCell ref="A8:E8"/>
    <mergeCell ref="F8:F9"/>
    <mergeCell ref="A9:E9"/>
    <mergeCell ref="F10:AB10"/>
  </mergeCells>
  <conditionalFormatting sqref="B13">
    <cfRule type="colorScale" priority="6">
      <colorScale>
        <cfvo type="num" val="1"/>
        <cfvo type="num" val="2.5"/>
        <cfvo type="num" val="5"/>
        <color theme="9"/>
        <color rgb="FFFCFCFF"/>
        <color rgb="FFC00000"/>
      </colorScale>
    </cfRule>
  </conditionalFormatting>
  <conditionalFormatting sqref="C14:C78">
    <cfRule type="cellIs" dxfId="5" priority="1" operator="greaterThan">
      <formula>0</formula>
    </cfRule>
  </conditionalFormatting>
  <conditionalFormatting sqref="F8">
    <cfRule type="colorScale" priority="5">
      <colorScale>
        <cfvo type="num" val="0.85"/>
        <cfvo type="num" val="1"/>
        <cfvo type="num" val="1.1499999999999999"/>
        <color rgb="FFFF5757"/>
        <color theme="0"/>
        <color rgb="FFFF5757"/>
      </colorScale>
    </cfRule>
  </conditionalFormatting>
  <conditionalFormatting sqref="F8:Y8 G9:Z9 AA8:AB8">
    <cfRule type="cellIs" dxfId="4" priority="7" operator="between">
      <formula>0.99</formula>
      <formula>1.01</formula>
    </cfRule>
  </conditionalFormatting>
  <conditionalFormatting sqref="G9:M9 Q9:U9 W9:Z9">
    <cfRule type="colorScale" priority="4">
      <colorScale>
        <cfvo type="num" val="0.85"/>
        <cfvo type="num" val="1"/>
        <cfvo type="num" val="1.1499999999999999"/>
        <color theme="4" tint="0.59999389629810485"/>
        <color theme="0"/>
        <color rgb="FFFF5757"/>
      </colorScale>
    </cfRule>
  </conditionalFormatting>
  <conditionalFormatting sqref="G8:Y8 AA8:AB8">
    <cfRule type="colorScale" priority="3">
      <colorScale>
        <cfvo type="num" val="0.85"/>
        <cfvo type="num" val="1"/>
        <cfvo type="num" val="1.1499999999999999"/>
        <color rgb="FFFF5757"/>
        <color theme="0"/>
        <color theme="4" tint="0.59999389629810485"/>
      </colorScale>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5</vt:i4>
      </vt:variant>
    </vt:vector>
  </HeadingPairs>
  <TitlesOfParts>
    <vt:vector size="25" baseType="lpstr">
      <vt:lpstr>Raw Data</vt:lpstr>
      <vt:lpstr>About</vt:lpstr>
      <vt:lpstr>Instructions</vt:lpstr>
      <vt:lpstr>1.NutrientRequirements</vt:lpstr>
      <vt:lpstr>2.FoodPricesAndComposition</vt:lpstr>
      <vt:lpstr>3.Guesswork1-female</vt:lpstr>
      <vt:lpstr>4.Guesswork2-female</vt:lpstr>
      <vt:lpstr>5.Guesswork1-male</vt:lpstr>
      <vt:lpstr>6.Guesswork2-male</vt:lpstr>
      <vt:lpstr>7.Table1-ForReport</vt:lpstr>
      <vt:lpstr>8.Table2-ForReport</vt:lpstr>
      <vt:lpstr>9.Table3</vt:lpstr>
      <vt:lpstr>10.SOLVED-female</vt:lpstr>
      <vt:lpstr>11.SOLVED-male</vt:lpstr>
      <vt:lpstr>12.PricePer100kcal</vt:lpstr>
      <vt:lpstr>13.HDB&amp;ThriftyFoodPlan</vt:lpstr>
      <vt:lpstr>Sensitivity Report - Woman</vt:lpstr>
      <vt:lpstr>Sensitivity Report - Man</vt:lpstr>
      <vt:lpstr>ENTIRE DIET-Woman DATA</vt:lpstr>
      <vt:lpstr>ENTIRE DIET-Man DATA</vt:lpstr>
      <vt:lpstr>Instructions!_Hlk505512136</vt:lpstr>
      <vt:lpstr>Instructions!_Hlk91522207</vt:lpstr>
      <vt:lpstr>Instructions!_Hlk91522278</vt:lpstr>
      <vt:lpstr>Instructions!_Hlk91769577</vt:lpstr>
      <vt:lpstr>Instructions!_Hlk91770674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Wallingford, Jessica K.;Masters, William A.;Ballard, McKenzie;Dierdre Schiff</dc:creator>
  <cp:lastModifiedBy>Masters, William A.</cp:lastModifiedBy>
  <cp:lastPrinted>2018-02-04T18:51:04Z</cp:lastPrinted>
  <dcterms:created xsi:type="dcterms:W3CDTF">2018-01-11T20:40:42Z</dcterms:created>
  <dcterms:modified xsi:type="dcterms:W3CDTF">2023-12-12T14:37:59Z</dcterms:modified>
</cp:coreProperties>
</file>